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05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Удовиченко</author>
  </authors>
  <commentList>
    <comment ref="J9" authorId="0">
      <text>
        <r>
          <rPr>
            <b/>
            <sz val="8"/>
            <rFont val="Tahoma"/>
            <family val="0"/>
          </rPr>
          <t>В разбавленном виде (1:4)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В разбавленном виде (1:4)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<sst xmlns="http://schemas.openxmlformats.org/spreadsheetml/2006/main" count="1105" uniqueCount="187">
  <si>
    <t>№</t>
  </si>
  <si>
    <t>Штрих-код</t>
  </si>
  <si>
    <t>Найменування</t>
  </si>
  <si>
    <t>Тара</t>
  </si>
  <si>
    <t>Одиниця виміру</t>
  </si>
  <si>
    <t>Кількість в упаковці</t>
  </si>
  <si>
    <t>Кількість на піддоні</t>
  </si>
  <si>
    <t>Приблизна витрата материалу</t>
  </si>
  <si>
    <t>2 л</t>
  </si>
  <si>
    <t>шт</t>
  </si>
  <si>
    <t>12</t>
  </si>
  <si>
    <t>7-12 м²/л</t>
  </si>
  <si>
    <t>5 л</t>
  </si>
  <si>
    <t>1</t>
  </si>
  <si>
    <t>10 л</t>
  </si>
  <si>
    <t>Фарби водно-дисперсійні</t>
  </si>
  <si>
    <t>7-9 м²/л</t>
  </si>
  <si>
    <t>0.9 л</t>
  </si>
  <si>
    <t>7-10 м²/л</t>
  </si>
  <si>
    <t>8-11 м²/л</t>
  </si>
  <si>
    <t>3 л</t>
  </si>
  <si>
    <t>8-12 м²/л</t>
  </si>
  <si>
    <t>2.7 л</t>
  </si>
  <si>
    <t>9 л</t>
  </si>
  <si>
    <t>8</t>
  </si>
  <si>
    <t>30</t>
  </si>
  <si>
    <t>0.5 л</t>
  </si>
  <si>
    <t>Емалі акрилові водно-дисперсійні</t>
  </si>
  <si>
    <t>0.8 л</t>
  </si>
  <si>
    <t>10-12 м²/л</t>
  </si>
  <si>
    <t>0.75 л</t>
  </si>
  <si>
    <t>ок. 10 м²/л</t>
  </si>
  <si>
    <t>5-10 м²/л</t>
  </si>
  <si>
    <t>20</t>
  </si>
  <si>
    <t>1 л</t>
  </si>
  <si>
    <t>6</t>
  </si>
  <si>
    <t>Клеї водно-дисперсійні</t>
  </si>
  <si>
    <t>1.4 кг</t>
  </si>
  <si>
    <t>400-600 г/м²</t>
  </si>
  <si>
    <t>12 кг</t>
  </si>
  <si>
    <t>1 кг</t>
  </si>
  <si>
    <t>200-300 г/м²</t>
  </si>
  <si>
    <t>5 кг</t>
  </si>
  <si>
    <t>7 кг</t>
  </si>
  <si>
    <t>14 кг</t>
  </si>
  <si>
    <t>300-500 г/м²</t>
  </si>
  <si>
    <t>Лаки поліуретанові (органорозчинні)</t>
  </si>
  <si>
    <t>Лак паркетний поліуретановий /глянсовий/</t>
  </si>
  <si>
    <t>0.7 л</t>
  </si>
  <si>
    <t>2.5 л</t>
  </si>
  <si>
    <t>Лак паркетний поліуретановий /шовк. матовий/</t>
  </si>
  <si>
    <t>Лак яхтний поліуретановий /глянсовий/</t>
  </si>
  <si>
    <t>Лак яхтний поліуретановий /шовк. матовий/</t>
  </si>
  <si>
    <t xml:space="preserve">ГФ - 021 Біла </t>
  </si>
  <si>
    <t>0.9 кг</t>
  </si>
  <si>
    <t>8-10 м²/кг</t>
  </si>
  <si>
    <t>2.8 кг</t>
  </si>
  <si>
    <t xml:space="preserve">ГФ - 021 Червоно-коричнева </t>
  </si>
  <si>
    <t xml:space="preserve">ГФ - 021 Світло сіра </t>
  </si>
  <si>
    <t>ПФ - 115 Бежева</t>
  </si>
  <si>
    <t>7-11 м²/кг</t>
  </si>
  <si>
    <t>ПФ - 115 Біла</t>
  </si>
  <si>
    <t>ПФ - 115 Бірюзова</t>
  </si>
  <si>
    <t>ПФ - 115 Вишнева</t>
  </si>
  <si>
    <t>ПФ - 115 Блакитна</t>
  </si>
  <si>
    <t xml:space="preserve">ПФ - 115 Жовта </t>
  </si>
  <si>
    <t>ПФ - 115 Зелена</t>
  </si>
  <si>
    <t>ПФ - 115 Коричнева</t>
  </si>
  <si>
    <t>ПФ - 115 Червона</t>
  </si>
  <si>
    <t>ПФ - 115 Червоно-коричнева</t>
  </si>
  <si>
    <t>ПФ - 115 Оранжева</t>
  </si>
  <si>
    <t>ПФ - 115 Салатова</t>
  </si>
  <si>
    <t>ПФ - 115 Світло сіра</t>
  </si>
  <si>
    <t>ПФ - 115 Сіра</t>
  </si>
  <si>
    <t>ПФ - 115 Синя</t>
  </si>
  <si>
    <t>ПФ - 115 Сніжно біла (глянсова)</t>
  </si>
  <si>
    <t>ПФ - 115 Сніжно біла (матова)</t>
  </si>
  <si>
    <t>ПФ - 115 Темно блакитна</t>
  </si>
  <si>
    <t>ПФ - 115 Фісташкова</t>
  </si>
  <si>
    <t>ПФ - 115 Чорна</t>
  </si>
  <si>
    <t>ПФ - 115 Яскраво зелена</t>
  </si>
  <si>
    <t>ПФ - 266 Жовто-коричнева</t>
  </si>
  <si>
    <t>ПФ - 266 Золотиста</t>
  </si>
  <si>
    <t>ПФ - 266 Червоно-коричнева</t>
  </si>
  <si>
    <t>Фарби акрилові (органорозчинні)</t>
  </si>
  <si>
    <t>6-8 м²/кг</t>
  </si>
  <si>
    <t>5-7 м²/кг</t>
  </si>
  <si>
    <t>Автохімія</t>
  </si>
  <si>
    <t>Омивач для скла /-20/</t>
  </si>
  <si>
    <t>*</t>
  </si>
  <si>
    <t>Омивач для скла /літо/</t>
  </si>
  <si>
    <t>Різне</t>
  </si>
  <si>
    <t>0.5 кг</t>
  </si>
  <si>
    <t>150 г/м²</t>
  </si>
  <si>
    <t>ТОВ "Торговий Дім "Композит-Сервіс"</t>
  </si>
  <si>
    <t>Україна, м.Київ, вул. Марко Вовчок, 14
Поштова адреса: 01001, м. Київ, а/с 161-В</t>
  </si>
  <si>
    <t>тел/факс +38 (044) 531-42-47</t>
  </si>
  <si>
    <t>www.farba.com.ua</t>
  </si>
  <si>
    <t>0,75л 
СПРЕЙ</t>
  </si>
  <si>
    <t>Клей ПВА D-3</t>
  </si>
  <si>
    <t>0.48 кг</t>
  </si>
  <si>
    <t>0.98 кг</t>
  </si>
  <si>
    <t>8-12 м²/кг</t>
  </si>
  <si>
    <t>Лаки водно-дисперсійні</t>
  </si>
  <si>
    <t>Антисептики, вогнебіозахист</t>
  </si>
  <si>
    <t>55 кг</t>
  </si>
  <si>
    <t>10 кг</t>
  </si>
  <si>
    <t>2.5-5 м²/л</t>
  </si>
  <si>
    <t>Грунтовка `Universal-Bіо` Концетрат 1:4</t>
  </si>
  <si>
    <t>Грунтовка `Universal`</t>
  </si>
  <si>
    <t>Грунтовки водно-дисперсійні глибинного проникнення (по мінеральним поверхням)</t>
  </si>
  <si>
    <t xml:space="preserve">Фарба інтерєрна 'Ultra Matt' </t>
  </si>
  <si>
    <t>Фарба інтерєрна 'Matt Latex'</t>
  </si>
  <si>
    <t>Фарба інтерєрна латексна 'Premium Latex'</t>
  </si>
  <si>
    <t>Фарба інтерєрна латексна 'Premium Latex' База-С</t>
  </si>
  <si>
    <t xml:space="preserve">Фарба інтерєрна латексна 'PRIME' </t>
  </si>
  <si>
    <t>Фарба інтерєрна латексна 'PRIME' База-С</t>
  </si>
  <si>
    <t>Фарба фасадна 'Premium Fasad'</t>
  </si>
  <si>
    <t>Фарба фасадна Premium Fasad База-С</t>
  </si>
  <si>
    <t>Фарба фасадна Basic Fasad</t>
  </si>
  <si>
    <t>Емаль акрилова `PROFI` біла /глянсова/</t>
  </si>
  <si>
    <t>Емаль акрилова `РАДІАТОРНА` біла /матова/</t>
  </si>
  <si>
    <t>Антисептик /для деревини/</t>
  </si>
  <si>
    <t>Антисептик /для мінеральних поверхонь/</t>
  </si>
  <si>
    <t>Клей акриловий `UNIVERSAL`</t>
  </si>
  <si>
    <t>Клей паркетний 'SPECIAL'</t>
  </si>
  <si>
    <t>Клей для лінолеуму 'SPECIAL'</t>
  </si>
  <si>
    <t xml:space="preserve">Грунтовка / лак для каменю 'STRONG' </t>
  </si>
  <si>
    <t>Фарба для бетонних підлог АК-11 Сіра</t>
  </si>
  <si>
    <t>Розчинник `Кompozit`</t>
  </si>
  <si>
    <t>Змивка старої фарби `Кompozit`</t>
  </si>
  <si>
    <t>Перетворювач іржі `Кompozit`</t>
  </si>
  <si>
    <t>Ціна за 1 кг або л, грн. з ПДВ</t>
  </si>
  <si>
    <t>Ціна за од., грн. з ПДВ</t>
  </si>
  <si>
    <t>Приблизна вартість одноша-рового покриття на 1 м.кв., грн. з ПДВ</t>
  </si>
  <si>
    <t>Ціна за піддон, грн. 
з ПДВ</t>
  </si>
  <si>
    <t xml:space="preserve">Ціна за упаковку, грн. з ПДВ
</t>
  </si>
  <si>
    <t>Емаль для підлоги ПФ-266 "Kompozit"</t>
  </si>
  <si>
    <t>Емалі ПФ-115 "Kompozit"</t>
  </si>
  <si>
    <t>Грунтовки "Kompozit" (органорозчинні)</t>
  </si>
  <si>
    <t>Емаль акрилова `PROFI` біла /шовк. матова/</t>
  </si>
  <si>
    <t>3.5 кг</t>
  </si>
  <si>
    <t>ПФ - 115 Чорна /матова/  Під замовлення</t>
  </si>
  <si>
    <t>Фарба для покрівлі АК-12 Зелена Під замовлення</t>
  </si>
  <si>
    <t>Фарба для покрівлі АК-12 Червоно-кор. Під замовлення</t>
  </si>
  <si>
    <t>Емаль акрилова `PROFI` біла /глянсова/ Під замовлення</t>
  </si>
  <si>
    <t>Емаль акрилова `PROFI` біла /шовк. матова/ Під замовлення</t>
  </si>
  <si>
    <t>Емаль акрилова `РАДІАТОРНА` біла /матова/ Під замовлення</t>
  </si>
  <si>
    <t xml:space="preserve"> - позиції під замовлення</t>
  </si>
  <si>
    <t>0.1 кг</t>
  </si>
  <si>
    <t>7-10 м²/кг</t>
  </si>
  <si>
    <t xml:space="preserve">Емалі акрилові водно-дисперсійні (декоративні з ефектом металік) </t>
  </si>
  <si>
    <t xml:space="preserve">Емаль акрилова MetalliQ "Золото" </t>
  </si>
  <si>
    <t>Емаль акрилова MetalliQ "Червоне золото"</t>
  </si>
  <si>
    <t>Емаль акрилова MetalliQ "Перлина"</t>
  </si>
  <si>
    <t>Емаль акрилова MetalliQ "Ізумруд"</t>
  </si>
  <si>
    <t xml:space="preserve">Емаль акрилова MetalliQ "Блакитне сяйво" </t>
  </si>
  <si>
    <t xml:space="preserve">Емаль акрилова MetalliQ "Червоне вино" </t>
  </si>
  <si>
    <t xml:space="preserve">Емаль акрилова MetalliQ "Срібло" </t>
  </si>
  <si>
    <t xml:space="preserve">Емаль акрилова MetalliQ "Бронза" </t>
  </si>
  <si>
    <t xml:space="preserve">Емаль акрилова MetalliQ "Мідь" </t>
  </si>
  <si>
    <t>Грунтовка по металу 'Antikor' cвітло сіра</t>
  </si>
  <si>
    <t>15 кг</t>
  </si>
  <si>
    <t>Емаль акрилова `PROFI` База С /глянсова/ Під замовлення</t>
  </si>
  <si>
    <t>Емаль акрилова `PROFI` База С /шовк. матова/ Під замовлення</t>
  </si>
  <si>
    <t>Лак інтер'єрний INTERIOR /глянсовий/</t>
  </si>
  <si>
    <t>Лак інтер'єрний INTERIOR /шовковисто матовий/</t>
  </si>
  <si>
    <t>Лак меблевий AQUA WOOD /глянсовий/</t>
  </si>
  <si>
    <t>Лак меблевий AQUA WOOD /шовк. матовий/</t>
  </si>
  <si>
    <t>10-15 м²/л</t>
  </si>
  <si>
    <t>Лак паркетний поліуретановий AQUA PARQUETT /глянс./</t>
  </si>
  <si>
    <t>Лак паркетний поліуретановий AQUA PARQUETT /ш. мат./</t>
  </si>
  <si>
    <r>
      <t xml:space="preserve">Вогнебіозахист </t>
    </r>
    <r>
      <rPr>
        <sz val="10"/>
        <rFont val="Arial Cyr"/>
        <family val="0"/>
      </rPr>
      <t>/для деревини/</t>
    </r>
  </si>
  <si>
    <t>ПФ - 115 Бежева Під замовлення</t>
  </si>
  <si>
    <t>ПФ - 115 Вишнева Під замовлення</t>
  </si>
  <si>
    <t>ПФ - 115 Оранжева Під замовлення</t>
  </si>
  <si>
    <t>ПФ - 115 Салатова Під замовлення</t>
  </si>
  <si>
    <t>ПФ - 115 Синя Під замовлення</t>
  </si>
  <si>
    <t>ПФ - 115 Сніжно біла (глянсова) Під замовлення</t>
  </si>
  <si>
    <t>ПФ - 115 Сніжно біла (матова) Під замовлення</t>
  </si>
  <si>
    <t>ПФ - 115 Темно блакитна Під замовлення</t>
  </si>
  <si>
    <t>ПФ - 115 Фісташкова Під замовлення</t>
  </si>
  <si>
    <t>ПФ - 115 Яскраво зелена Під замовлення</t>
  </si>
  <si>
    <t>Емаль акрилова MetalliQ "Ізумруд", "Блакитне сяйво", 
"Червоне вино"  Під замовлення</t>
  </si>
  <si>
    <t>Емаль акрилова MetalliQ "Золото", "Червоне золото", "Перлина", "Бронза", "Мідь"  Під замовлення</t>
  </si>
  <si>
    <t>Емаль акрилова MetalliQ "Срібло"   Під замовлення</t>
  </si>
  <si>
    <t>Затверджено 10.05.11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</si>
</sst>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7" fillId="3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top" wrapText="1"/>
    </xf>
    <xf numFmtId="2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top" wrapText="1"/>
    </xf>
    <xf numFmtId="3" fontId="7" fillId="3" borderId="2" xfId="0" applyNumberFormat="1" applyFont="1" applyFill="1" applyBorder="1" applyAlignment="1">
      <alignment horizontal="center" vertical="top" wrapText="1"/>
    </xf>
    <xf numFmtId="3" fontId="7" fillId="3" borderId="9" xfId="0" applyNumberFormat="1" applyFont="1" applyFill="1" applyBorder="1" applyAlignment="1">
      <alignment horizontal="center" vertical="top" wrapText="1"/>
    </xf>
    <xf numFmtId="0" fontId="0" fillId="3" borderId="9" xfId="0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164" fontId="3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2" fontId="3" fillId="0" borderId="3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 vertical="top" wrapText="1"/>
    </xf>
    <xf numFmtId="0" fontId="0" fillId="5" borderId="2" xfId="0" applyFill="1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right" wrapText="1"/>
      <protection/>
    </xf>
    <xf numFmtId="0" fontId="12" fillId="0" borderId="0" xfId="15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2</xdr:col>
      <xdr:colOff>2266950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4048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rba.com.u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4"/>
  <sheetViews>
    <sheetView tabSelected="1" workbookViewId="0" topLeftCell="A223">
      <selection activeCell="D259" sqref="D259"/>
    </sheetView>
  </sheetViews>
  <sheetFormatPr defaultColWidth="9.00390625" defaultRowHeight="12.75"/>
  <cols>
    <col min="1" max="1" width="5.875" style="0" customWidth="1"/>
    <col min="2" max="2" width="17.625" style="10" customWidth="1"/>
    <col min="3" max="3" width="53.25390625" style="0" customWidth="1"/>
    <col min="4" max="4" width="7.375" style="70" bestFit="1" customWidth="1"/>
    <col min="5" max="5" width="5.00390625" style="13" customWidth="1"/>
    <col min="6" max="6" width="3.125" style="13" bestFit="1" customWidth="1"/>
    <col min="7" max="7" width="5.00390625" style="13" bestFit="1" customWidth="1"/>
    <col min="8" max="8" width="8.625" style="22" customWidth="1"/>
    <col min="9" max="9" width="6.75390625" style="22" customWidth="1"/>
    <col min="10" max="10" width="11.25390625" style="13" bestFit="1" customWidth="1"/>
    <col min="11" max="11" width="11.125" style="13" customWidth="1"/>
    <col min="12" max="12" width="10.125" style="72" customWidth="1"/>
    <col min="13" max="13" width="10.375" style="73" customWidth="1"/>
    <col min="14" max="14" width="9.125" style="13" customWidth="1"/>
    <col min="15" max="15" width="55.375" style="13" bestFit="1" customWidth="1"/>
    <col min="16" max="16" width="16.375" style="13" bestFit="1" customWidth="1"/>
    <col min="17" max="41" width="9.125" style="13" customWidth="1"/>
  </cols>
  <sheetData>
    <row r="1" spans="4:13" ht="18.75" customHeight="1">
      <c r="D1" s="68"/>
      <c r="E1" s="68"/>
      <c r="F1" s="68"/>
      <c r="G1" s="68"/>
      <c r="H1" s="108" t="s">
        <v>94</v>
      </c>
      <c r="I1" s="108"/>
      <c r="J1" s="108"/>
      <c r="K1" s="108"/>
      <c r="L1" s="108"/>
      <c r="M1" s="108"/>
    </row>
    <row r="2" spans="4:13" ht="30.75" customHeight="1">
      <c r="D2" s="69"/>
      <c r="E2" s="69"/>
      <c r="F2" s="69"/>
      <c r="G2" s="69"/>
      <c r="H2" s="69"/>
      <c r="I2" s="109" t="s">
        <v>95</v>
      </c>
      <c r="J2" s="109"/>
      <c r="K2" s="109"/>
      <c r="L2" s="109"/>
      <c r="M2" s="109"/>
    </row>
    <row r="3" spans="8:13" ht="15" customHeight="1">
      <c r="H3" s="11"/>
      <c r="I3" s="11"/>
      <c r="J3" s="11"/>
      <c r="K3" s="11"/>
      <c r="L3" s="11"/>
      <c r="M3" s="71" t="s">
        <v>96</v>
      </c>
    </row>
    <row r="4" spans="6:13" ht="15" customHeight="1">
      <c r="F4" s="11"/>
      <c r="G4" s="11"/>
      <c r="H4" s="11"/>
      <c r="I4" s="11"/>
      <c r="J4" s="11"/>
      <c r="K4" s="11"/>
      <c r="L4" s="110" t="s">
        <v>97</v>
      </c>
      <c r="M4" s="110"/>
    </row>
    <row r="5" spans="2:10" ht="15.75" customHeight="1">
      <c r="B5" s="39"/>
      <c r="C5" s="37"/>
      <c r="D5" s="40"/>
      <c r="E5" s="40"/>
      <c r="F5" s="40"/>
      <c r="G5" s="40"/>
      <c r="H5" s="40"/>
      <c r="I5" s="40"/>
      <c r="J5" s="40"/>
    </row>
    <row r="6" spans="1:13" ht="15.75" customHeight="1">
      <c r="A6" s="41"/>
      <c r="B6" s="42"/>
      <c r="C6" s="40" t="s">
        <v>148</v>
      </c>
      <c r="D6" s="40"/>
      <c r="E6" s="40"/>
      <c r="F6" s="40"/>
      <c r="G6" s="40"/>
      <c r="H6" s="40"/>
      <c r="I6" s="40"/>
      <c r="J6" s="40"/>
      <c r="K6" s="111" t="s">
        <v>186</v>
      </c>
      <c r="L6" s="111"/>
      <c r="M6" s="111"/>
    </row>
    <row r="7" spans="1:13" ht="117" customHeight="1">
      <c r="A7" s="1" t="s">
        <v>0</v>
      </c>
      <c r="B7" s="2" t="s">
        <v>1</v>
      </c>
      <c r="C7" s="1" t="s">
        <v>2</v>
      </c>
      <c r="D7" s="74" t="s">
        <v>3</v>
      </c>
      <c r="E7" s="75" t="s">
        <v>4</v>
      </c>
      <c r="F7" s="76" t="s">
        <v>5</v>
      </c>
      <c r="G7" s="76" t="s">
        <v>6</v>
      </c>
      <c r="H7" s="77" t="s">
        <v>133</v>
      </c>
      <c r="I7" s="78" t="s">
        <v>132</v>
      </c>
      <c r="J7" s="3" t="s">
        <v>7</v>
      </c>
      <c r="K7" s="3" t="s">
        <v>134</v>
      </c>
      <c r="L7" s="79" t="s">
        <v>136</v>
      </c>
      <c r="M7" s="80" t="s">
        <v>135</v>
      </c>
    </row>
    <row r="8" spans="1:13" ht="12" customHeight="1">
      <c r="A8" s="38">
        <v>1</v>
      </c>
      <c r="B8" s="12" t="s">
        <v>110</v>
      </c>
      <c r="C8" s="24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12" customHeight="1">
      <c r="A9" s="4">
        <v>2</v>
      </c>
      <c r="B9" s="5">
        <v>4820085740280</v>
      </c>
      <c r="C9" s="28" t="s">
        <v>108</v>
      </c>
      <c r="D9" s="8" t="s">
        <v>8</v>
      </c>
      <c r="E9" s="8" t="s">
        <v>9</v>
      </c>
      <c r="F9" s="8" t="s">
        <v>10</v>
      </c>
      <c r="G9" s="8">
        <v>180</v>
      </c>
      <c r="H9" s="98">
        <v>94.64</v>
      </c>
      <c r="I9" s="46">
        <f>H9/2</f>
        <v>47.32</v>
      </c>
      <c r="J9" s="6" t="s">
        <v>11</v>
      </c>
      <c r="K9" s="6">
        <f>I9/5/10</f>
        <v>0.9464</v>
      </c>
      <c r="L9" s="6">
        <f aca="true" t="shared" si="0" ref="L9:L15">H9*F9</f>
        <v>1135.68</v>
      </c>
      <c r="M9" s="17">
        <f aca="true" t="shared" si="1" ref="M9:M15">H9*G9</f>
        <v>17035.2</v>
      </c>
    </row>
    <row r="10" spans="1:13" ht="12" customHeight="1">
      <c r="A10" s="38">
        <v>3</v>
      </c>
      <c r="B10" s="5">
        <v>4820085741027</v>
      </c>
      <c r="C10" s="29" t="s">
        <v>109</v>
      </c>
      <c r="D10" s="8" t="s">
        <v>34</v>
      </c>
      <c r="E10" s="8" t="s">
        <v>9</v>
      </c>
      <c r="F10" s="8">
        <v>8</v>
      </c>
      <c r="G10" s="8">
        <v>384</v>
      </c>
      <c r="H10" s="98">
        <v>13.03</v>
      </c>
      <c r="I10" s="46">
        <f>H10/1</f>
        <v>13.03</v>
      </c>
      <c r="J10" s="6" t="s">
        <v>11</v>
      </c>
      <c r="K10" s="6">
        <f>I10/10</f>
        <v>1.303</v>
      </c>
      <c r="L10" s="6">
        <f t="shared" si="0"/>
        <v>104.24</v>
      </c>
      <c r="M10" s="17">
        <f t="shared" si="1"/>
        <v>5003.5199999999995</v>
      </c>
    </row>
    <row r="11" spans="1:13" ht="12" customHeight="1">
      <c r="A11" s="4">
        <v>4</v>
      </c>
      <c r="B11" s="5">
        <v>4820085740228</v>
      </c>
      <c r="C11" s="29" t="s">
        <v>109</v>
      </c>
      <c r="D11" s="8" t="s">
        <v>8</v>
      </c>
      <c r="E11" s="8" t="s">
        <v>9</v>
      </c>
      <c r="F11" s="8" t="s">
        <v>10</v>
      </c>
      <c r="G11" s="8">
        <v>180</v>
      </c>
      <c r="H11" s="98">
        <v>22.09</v>
      </c>
      <c r="I11" s="46">
        <f>H11/2</f>
        <v>11.045</v>
      </c>
      <c r="J11" s="6" t="s">
        <v>11</v>
      </c>
      <c r="K11" s="6">
        <f>I11/10</f>
        <v>1.1045</v>
      </c>
      <c r="L11" s="6">
        <f t="shared" si="0"/>
        <v>265.08</v>
      </c>
      <c r="M11" s="17">
        <f t="shared" si="1"/>
        <v>3976.2</v>
      </c>
    </row>
    <row r="12" spans="1:13" ht="12" customHeight="1">
      <c r="A12" s="38">
        <v>5</v>
      </c>
      <c r="B12" s="5">
        <v>4823044500994</v>
      </c>
      <c r="C12" s="29" t="s">
        <v>109</v>
      </c>
      <c r="D12" s="8" t="s">
        <v>12</v>
      </c>
      <c r="E12" s="8" t="s">
        <v>9</v>
      </c>
      <c r="F12" s="8" t="s">
        <v>13</v>
      </c>
      <c r="G12" s="8">
        <v>112</v>
      </c>
      <c r="H12" s="98">
        <v>47.02</v>
      </c>
      <c r="I12" s="46">
        <f>H12/5</f>
        <v>9.404</v>
      </c>
      <c r="J12" s="6" t="s">
        <v>11</v>
      </c>
      <c r="K12" s="6">
        <f>I12/10</f>
        <v>0.9404</v>
      </c>
      <c r="L12" s="6">
        <f t="shared" si="0"/>
        <v>47.02</v>
      </c>
      <c r="M12" s="17">
        <f t="shared" si="1"/>
        <v>5266.240000000001</v>
      </c>
    </row>
    <row r="13" spans="1:13" ht="12" customHeight="1">
      <c r="A13" s="4">
        <v>6</v>
      </c>
      <c r="B13" s="5">
        <v>4823044500956</v>
      </c>
      <c r="C13" s="29" t="s">
        <v>109</v>
      </c>
      <c r="D13" s="8" t="s">
        <v>14</v>
      </c>
      <c r="E13" s="8" t="s">
        <v>9</v>
      </c>
      <c r="F13" s="8" t="s">
        <v>13</v>
      </c>
      <c r="G13" s="8">
        <v>60</v>
      </c>
      <c r="H13" s="98">
        <v>87.24</v>
      </c>
      <c r="I13" s="46">
        <f>H13/10</f>
        <v>8.724</v>
      </c>
      <c r="J13" s="6" t="s">
        <v>11</v>
      </c>
      <c r="K13" s="6">
        <f>I13/10</f>
        <v>0.8724000000000001</v>
      </c>
      <c r="L13" s="6">
        <f t="shared" si="0"/>
        <v>87.24</v>
      </c>
      <c r="M13" s="17">
        <f t="shared" si="1"/>
        <v>5234.4</v>
      </c>
    </row>
    <row r="14" spans="1:13" ht="12" customHeight="1">
      <c r="A14" s="38">
        <v>7</v>
      </c>
      <c r="B14" s="5">
        <v>4820085741096</v>
      </c>
      <c r="C14" s="20" t="s">
        <v>161</v>
      </c>
      <c r="D14" s="8" t="s">
        <v>40</v>
      </c>
      <c r="E14" s="8" t="s">
        <v>9</v>
      </c>
      <c r="F14" s="8">
        <v>8</v>
      </c>
      <c r="G14" s="8">
        <v>640</v>
      </c>
      <c r="H14" s="98">
        <v>38.32</v>
      </c>
      <c r="I14" s="46">
        <f>H14/1</f>
        <v>38.32</v>
      </c>
      <c r="J14" s="6" t="s">
        <v>150</v>
      </c>
      <c r="K14" s="6">
        <f>I14/9</f>
        <v>4.257777777777778</v>
      </c>
      <c r="L14" s="6">
        <f t="shared" si="0"/>
        <v>306.56</v>
      </c>
      <c r="M14" s="17">
        <f t="shared" si="1"/>
        <v>24524.8</v>
      </c>
    </row>
    <row r="15" spans="1:13" ht="12" customHeight="1">
      <c r="A15" s="4">
        <v>8</v>
      </c>
      <c r="B15" s="5">
        <v>4820085741102</v>
      </c>
      <c r="C15" s="20" t="s">
        <v>161</v>
      </c>
      <c r="D15" s="8" t="s">
        <v>162</v>
      </c>
      <c r="E15" s="8" t="s">
        <v>9</v>
      </c>
      <c r="F15" s="8">
        <v>1</v>
      </c>
      <c r="G15" s="8">
        <v>44</v>
      </c>
      <c r="H15" s="98">
        <v>432.6</v>
      </c>
      <c r="I15" s="46">
        <f>H15/15</f>
        <v>28.84</v>
      </c>
      <c r="J15" s="6" t="s">
        <v>150</v>
      </c>
      <c r="K15" s="6">
        <f>I15/9</f>
        <v>3.2044444444444444</v>
      </c>
      <c r="L15" s="6">
        <f t="shared" si="0"/>
        <v>432.6</v>
      </c>
      <c r="M15" s="17">
        <f t="shared" si="1"/>
        <v>19034.4</v>
      </c>
    </row>
    <row r="16" spans="1:13" ht="12" customHeight="1">
      <c r="A16" s="38">
        <v>9</v>
      </c>
      <c r="B16" s="22" t="s">
        <v>15</v>
      </c>
      <c r="C16" s="43"/>
      <c r="D16" s="83"/>
      <c r="E16" s="83"/>
      <c r="F16" s="83"/>
      <c r="G16" s="83"/>
      <c r="H16" s="84"/>
      <c r="I16" s="83"/>
      <c r="J16" s="83"/>
      <c r="K16" s="83"/>
      <c r="L16" s="83"/>
      <c r="M16" s="85"/>
    </row>
    <row r="17" spans="1:13" ht="12" customHeight="1">
      <c r="A17" s="4">
        <v>10</v>
      </c>
      <c r="B17" s="5">
        <v>4820085741003</v>
      </c>
      <c r="C17" s="15" t="s">
        <v>111</v>
      </c>
      <c r="D17" s="8" t="s">
        <v>22</v>
      </c>
      <c r="E17" s="8" t="s">
        <v>9</v>
      </c>
      <c r="F17" s="8" t="s">
        <v>13</v>
      </c>
      <c r="G17" s="21">
        <v>144</v>
      </c>
      <c r="H17" s="98">
        <v>50.08</v>
      </c>
      <c r="I17" s="16">
        <f>H17/2.7</f>
        <v>18.548148148148147</v>
      </c>
      <c r="J17" s="6" t="s">
        <v>16</v>
      </c>
      <c r="K17" s="6">
        <f>I17/8</f>
        <v>2.3185185185185184</v>
      </c>
      <c r="L17" s="6">
        <f aca="true" t="shared" si="2" ref="L17:L26">H17*F17</f>
        <v>50.08</v>
      </c>
      <c r="M17" s="17">
        <f aca="true" t="shared" si="3" ref="M17:M26">H17*G17</f>
        <v>7211.5199999999995</v>
      </c>
    </row>
    <row r="18" spans="1:13" ht="12" customHeight="1">
      <c r="A18" s="38">
        <v>11</v>
      </c>
      <c r="B18" s="5">
        <v>4820085741010</v>
      </c>
      <c r="C18" s="15" t="s">
        <v>111</v>
      </c>
      <c r="D18" s="8" t="s">
        <v>23</v>
      </c>
      <c r="E18" s="8" t="s">
        <v>9</v>
      </c>
      <c r="F18" s="8" t="s">
        <v>13</v>
      </c>
      <c r="G18" s="21">
        <v>44</v>
      </c>
      <c r="H18" s="98">
        <v>124.4</v>
      </c>
      <c r="I18" s="16">
        <f>H18/9</f>
        <v>13.822222222222223</v>
      </c>
      <c r="J18" s="6" t="s">
        <v>16</v>
      </c>
      <c r="K18" s="6">
        <f>I18/8</f>
        <v>1.7277777777777779</v>
      </c>
      <c r="L18" s="6">
        <f t="shared" si="2"/>
        <v>124.4</v>
      </c>
      <c r="M18" s="17">
        <f t="shared" si="3"/>
        <v>5473.6</v>
      </c>
    </row>
    <row r="19" spans="1:13" ht="12" customHeight="1">
      <c r="A19" s="4">
        <v>12</v>
      </c>
      <c r="B19" s="5">
        <v>4820085740877</v>
      </c>
      <c r="C19" s="15" t="s">
        <v>112</v>
      </c>
      <c r="D19" s="8" t="s">
        <v>17</v>
      </c>
      <c r="E19" s="8" t="s">
        <v>9</v>
      </c>
      <c r="F19" s="8">
        <v>8</v>
      </c>
      <c r="G19" s="21">
        <v>640</v>
      </c>
      <c r="H19" s="98">
        <v>30.59</v>
      </c>
      <c r="I19" s="16">
        <f>H19/0.9</f>
        <v>33.98888888888889</v>
      </c>
      <c r="J19" s="6" t="s">
        <v>18</v>
      </c>
      <c r="K19" s="6">
        <f>I19/8.5</f>
        <v>3.9986928104575163</v>
      </c>
      <c r="L19" s="6">
        <f t="shared" si="2"/>
        <v>244.72</v>
      </c>
      <c r="M19" s="17">
        <f t="shared" si="3"/>
        <v>19577.6</v>
      </c>
    </row>
    <row r="20" spans="1:13" ht="12" customHeight="1">
      <c r="A20" s="38">
        <v>13</v>
      </c>
      <c r="B20" s="5">
        <v>4820085740884</v>
      </c>
      <c r="C20" s="15" t="s">
        <v>112</v>
      </c>
      <c r="D20" s="8" t="s">
        <v>22</v>
      </c>
      <c r="E20" s="8" t="s">
        <v>9</v>
      </c>
      <c r="F20" s="8" t="s">
        <v>13</v>
      </c>
      <c r="G20" s="21">
        <v>144</v>
      </c>
      <c r="H20" s="98">
        <v>70.36</v>
      </c>
      <c r="I20" s="16">
        <f>H20/2.7</f>
        <v>26.059259259259257</v>
      </c>
      <c r="J20" s="6" t="s">
        <v>18</v>
      </c>
      <c r="K20" s="6">
        <f>I20/8.5</f>
        <v>3.065795206971677</v>
      </c>
      <c r="L20" s="6">
        <f t="shared" si="2"/>
        <v>70.36</v>
      </c>
      <c r="M20" s="17">
        <f t="shared" si="3"/>
        <v>10131.84</v>
      </c>
    </row>
    <row r="21" spans="1:13" ht="12" customHeight="1">
      <c r="A21" s="4">
        <v>14</v>
      </c>
      <c r="B21" s="5">
        <v>4820085740891</v>
      </c>
      <c r="C21" s="15" t="s">
        <v>112</v>
      </c>
      <c r="D21" s="8" t="s">
        <v>23</v>
      </c>
      <c r="E21" s="8" t="s">
        <v>9</v>
      </c>
      <c r="F21" s="8" t="s">
        <v>13</v>
      </c>
      <c r="G21" s="21">
        <v>44</v>
      </c>
      <c r="H21" s="98">
        <v>190.23</v>
      </c>
      <c r="I21" s="16">
        <f>H21/9</f>
        <v>21.136666666666667</v>
      </c>
      <c r="J21" s="6" t="s">
        <v>18</v>
      </c>
      <c r="K21" s="6">
        <f>I21/8.5</f>
        <v>2.486666666666667</v>
      </c>
      <c r="L21" s="6">
        <f t="shared" si="2"/>
        <v>190.23</v>
      </c>
      <c r="M21" s="17">
        <f t="shared" si="3"/>
        <v>8370.119999999999</v>
      </c>
    </row>
    <row r="22" spans="1:13" ht="12" customHeight="1">
      <c r="A22" s="38">
        <v>15</v>
      </c>
      <c r="B22" s="5">
        <v>4820085740907</v>
      </c>
      <c r="C22" s="15" t="s">
        <v>113</v>
      </c>
      <c r="D22" s="8" t="s">
        <v>17</v>
      </c>
      <c r="E22" s="8" t="s">
        <v>9</v>
      </c>
      <c r="F22" s="8">
        <v>8</v>
      </c>
      <c r="G22" s="21">
        <v>640</v>
      </c>
      <c r="H22" s="98">
        <v>37.39</v>
      </c>
      <c r="I22" s="16">
        <f>H22/0.9</f>
        <v>41.544444444444444</v>
      </c>
      <c r="J22" s="6" t="s">
        <v>19</v>
      </c>
      <c r="K22" s="6">
        <f>I22/9.5</f>
        <v>4.3730994152046785</v>
      </c>
      <c r="L22" s="6">
        <f t="shared" si="2"/>
        <v>299.12</v>
      </c>
      <c r="M22" s="17">
        <f t="shared" si="3"/>
        <v>23929.6</v>
      </c>
    </row>
    <row r="23" spans="1:13" ht="12" customHeight="1">
      <c r="A23" s="4">
        <v>16</v>
      </c>
      <c r="B23" s="5">
        <v>4820085740914</v>
      </c>
      <c r="C23" s="15" t="s">
        <v>113</v>
      </c>
      <c r="D23" s="8" t="s">
        <v>22</v>
      </c>
      <c r="E23" s="8" t="s">
        <v>9</v>
      </c>
      <c r="F23" s="8" t="s">
        <v>13</v>
      </c>
      <c r="G23" s="21">
        <v>144</v>
      </c>
      <c r="H23" s="98">
        <v>104.24</v>
      </c>
      <c r="I23" s="16">
        <f>H23/2.7</f>
        <v>38.6074074074074</v>
      </c>
      <c r="J23" s="6" t="s">
        <v>19</v>
      </c>
      <c r="K23" s="6">
        <f>I23/9.5</f>
        <v>4.063937621832358</v>
      </c>
      <c r="L23" s="6">
        <f t="shared" si="2"/>
        <v>104.24</v>
      </c>
      <c r="M23" s="17">
        <f t="shared" si="3"/>
        <v>15010.56</v>
      </c>
    </row>
    <row r="24" spans="1:13" ht="12" customHeight="1">
      <c r="A24" s="38">
        <v>17</v>
      </c>
      <c r="B24" s="5">
        <v>4820085740921</v>
      </c>
      <c r="C24" s="15" t="s">
        <v>113</v>
      </c>
      <c r="D24" s="8" t="s">
        <v>23</v>
      </c>
      <c r="E24" s="8" t="s">
        <v>9</v>
      </c>
      <c r="F24" s="8" t="s">
        <v>13</v>
      </c>
      <c r="G24" s="21">
        <v>44</v>
      </c>
      <c r="H24" s="98">
        <v>284.38</v>
      </c>
      <c r="I24" s="16">
        <f>H24/9</f>
        <v>31.59777777777778</v>
      </c>
      <c r="J24" s="6" t="s">
        <v>19</v>
      </c>
      <c r="K24" s="6">
        <f>I24/9.5</f>
        <v>3.3260818713450293</v>
      </c>
      <c r="L24" s="6">
        <f t="shared" si="2"/>
        <v>284.38</v>
      </c>
      <c r="M24" s="17">
        <f t="shared" si="3"/>
        <v>12512.72</v>
      </c>
    </row>
    <row r="25" spans="1:13" ht="12" customHeight="1">
      <c r="A25" s="4">
        <v>18</v>
      </c>
      <c r="B25" s="5">
        <v>4820085740778</v>
      </c>
      <c r="C25" s="20" t="s">
        <v>114</v>
      </c>
      <c r="D25" s="8" t="s">
        <v>17</v>
      </c>
      <c r="E25" s="8" t="s">
        <v>9</v>
      </c>
      <c r="F25" s="8">
        <v>8</v>
      </c>
      <c r="G25" s="21">
        <v>640</v>
      </c>
      <c r="H25" s="98">
        <v>36.48</v>
      </c>
      <c r="I25" s="16">
        <f>H25/0.9</f>
        <v>40.53333333333333</v>
      </c>
      <c r="J25" s="6" t="s">
        <v>19</v>
      </c>
      <c r="K25" s="6">
        <f>I25/8.5</f>
        <v>4.768627450980392</v>
      </c>
      <c r="L25" s="6">
        <f>H25*F25</f>
        <v>291.84</v>
      </c>
      <c r="M25" s="17">
        <f>H25*G25</f>
        <v>23347.199999999997</v>
      </c>
    </row>
    <row r="26" spans="1:13" ht="12" customHeight="1">
      <c r="A26" s="38">
        <v>19</v>
      </c>
      <c r="B26" s="5">
        <v>4820085740938</v>
      </c>
      <c r="C26" s="20" t="s">
        <v>114</v>
      </c>
      <c r="D26" s="8" t="s">
        <v>22</v>
      </c>
      <c r="E26" s="8" t="s">
        <v>9</v>
      </c>
      <c r="F26" s="8" t="s">
        <v>13</v>
      </c>
      <c r="G26" s="21">
        <v>144</v>
      </c>
      <c r="H26" s="98">
        <v>87.35</v>
      </c>
      <c r="I26" s="16">
        <f>H26/2.7</f>
        <v>32.35185185185185</v>
      </c>
      <c r="J26" s="6" t="s">
        <v>19</v>
      </c>
      <c r="K26" s="6">
        <f>I26/9.5</f>
        <v>3.4054580896686155</v>
      </c>
      <c r="L26" s="6">
        <f t="shared" si="2"/>
        <v>87.35</v>
      </c>
      <c r="M26" s="17">
        <f t="shared" si="3"/>
        <v>12578.4</v>
      </c>
    </row>
    <row r="27" spans="1:13" ht="12" customHeight="1">
      <c r="A27" s="4">
        <v>20</v>
      </c>
      <c r="B27" s="5">
        <v>4820085740785</v>
      </c>
      <c r="C27" s="20" t="s">
        <v>114</v>
      </c>
      <c r="D27" s="8" t="s">
        <v>23</v>
      </c>
      <c r="E27" s="8" t="s">
        <v>9</v>
      </c>
      <c r="F27" s="8" t="s">
        <v>13</v>
      </c>
      <c r="G27" s="21">
        <v>44</v>
      </c>
      <c r="H27" s="98">
        <v>244.95</v>
      </c>
      <c r="I27" s="16">
        <f>H27/9</f>
        <v>27.216666666666665</v>
      </c>
      <c r="J27" s="6" t="s">
        <v>19</v>
      </c>
      <c r="K27" s="6">
        <f>I27/9.5</f>
        <v>2.864912280701754</v>
      </c>
      <c r="L27" s="6">
        <f aca="true" t="shared" si="4" ref="L27:L33">H27*F27</f>
        <v>244.95</v>
      </c>
      <c r="M27" s="17">
        <f aca="true" t="shared" si="5" ref="M27:M33">H27*G27</f>
        <v>10777.8</v>
      </c>
    </row>
    <row r="28" spans="1:13" ht="12" customHeight="1">
      <c r="A28" s="38">
        <v>21</v>
      </c>
      <c r="B28" s="5">
        <v>4820085740716</v>
      </c>
      <c r="C28" s="29" t="s">
        <v>115</v>
      </c>
      <c r="D28" s="8" t="s">
        <v>17</v>
      </c>
      <c r="E28" s="8" t="s">
        <v>9</v>
      </c>
      <c r="F28" s="8">
        <v>8</v>
      </c>
      <c r="G28" s="8">
        <v>640</v>
      </c>
      <c r="H28" s="98">
        <v>66.85</v>
      </c>
      <c r="I28" s="16">
        <f>H28/0.9</f>
        <v>74.27777777777777</v>
      </c>
      <c r="J28" s="6" t="s">
        <v>21</v>
      </c>
      <c r="K28" s="6">
        <f aca="true" t="shared" si="6" ref="K28:K33">I28/10</f>
        <v>7.427777777777777</v>
      </c>
      <c r="L28" s="6">
        <f t="shared" si="4"/>
        <v>534.8</v>
      </c>
      <c r="M28" s="17">
        <f t="shared" si="5"/>
        <v>42784</v>
      </c>
    </row>
    <row r="29" spans="1:13" ht="12" customHeight="1">
      <c r="A29" s="4">
        <v>22</v>
      </c>
      <c r="B29" s="5">
        <v>4820085740723</v>
      </c>
      <c r="C29" s="29" t="s">
        <v>115</v>
      </c>
      <c r="D29" s="8" t="s">
        <v>22</v>
      </c>
      <c r="E29" s="8" t="s">
        <v>9</v>
      </c>
      <c r="F29" s="8" t="s">
        <v>13</v>
      </c>
      <c r="G29" s="8">
        <v>120</v>
      </c>
      <c r="H29" s="98">
        <v>175.62</v>
      </c>
      <c r="I29" s="16">
        <f>H29/2.7</f>
        <v>65.04444444444444</v>
      </c>
      <c r="J29" s="6" t="s">
        <v>21</v>
      </c>
      <c r="K29" s="6">
        <f t="shared" si="6"/>
        <v>6.504444444444443</v>
      </c>
      <c r="L29" s="6">
        <f t="shared" si="4"/>
        <v>175.62</v>
      </c>
      <c r="M29" s="17">
        <f t="shared" si="5"/>
        <v>21074.4</v>
      </c>
    </row>
    <row r="30" spans="1:13" ht="12" customHeight="1">
      <c r="A30" s="38">
        <v>23</v>
      </c>
      <c r="B30" s="5">
        <v>4820085740730</v>
      </c>
      <c r="C30" s="29" t="s">
        <v>115</v>
      </c>
      <c r="D30" s="8" t="s">
        <v>23</v>
      </c>
      <c r="E30" s="8" t="s">
        <v>9</v>
      </c>
      <c r="F30" s="8" t="s">
        <v>13</v>
      </c>
      <c r="G30" s="8">
        <v>33</v>
      </c>
      <c r="H30" s="98">
        <v>526.85</v>
      </c>
      <c r="I30" s="16">
        <f>H30/9</f>
        <v>58.53888888888889</v>
      </c>
      <c r="J30" s="6" t="s">
        <v>21</v>
      </c>
      <c r="K30" s="6">
        <f t="shared" si="6"/>
        <v>5.853888888888889</v>
      </c>
      <c r="L30" s="6">
        <f t="shared" si="4"/>
        <v>526.85</v>
      </c>
      <c r="M30" s="17">
        <f t="shared" si="5"/>
        <v>17386.05</v>
      </c>
    </row>
    <row r="31" spans="1:13" ht="12" customHeight="1">
      <c r="A31" s="4">
        <v>24</v>
      </c>
      <c r="B31" s="5">
        <v>4820085740686</v>
      </c>
      <c r="C31" s="29" t="s">
        <v>116</v>
      </c>
      <c r="D31" s="8" t="s">
        <v>17</v>
      </c>
      <c r="E31" s="8" t="s">
        <v>9</v>
      </c>
      <c r="F31" s="8">
        <v>8</v>
      </c>
      <c r="G31" s="8">
        <v>640</v>
      </c>
      <c r="H31" s="98">
        <v>53.25</v>
      </c>
      <c r="I31" s="16">
        <f>H31/0.9</f>
        <v>59.166666666666664</v>
      </c>
      <c r="J31" s="6" t="s">
        <v>21</v>
      </c>
      <c r="K31" s="6">
        <f t="shared" si="6"/>
        <v>5.916666666666666</v>
      </c>
      <c r="L31" s="6">
        <f t="shared" si="4"/>
        <v>426</v>
      </c>
      <c r="M31" s="17">
        <f t="shared" si="5"/>
        <v>34080</v>
      </c>
    </row>
    <row r="32" spans="1:13" ht="12" customHeight="1">
      <c r="A32" s="38">
        <v>25</v>
      </c>
      <c r="B32" s="5">
        <v>4820085740693</v>
      </c>
      <c r="C32" s="29" t="s">
        <v>116</v>
      </c>
      <c r="D32" s="8" t="s">
        <v>22</v>
      </c>
      <c r="E32" s="8" t="s">
        <v>9</v>
      </c>
      <c r="F32" s="8" t="s">
        <v>13</v>
      </c>
      <c r="G32" s="8">
        <v>120</v>
      </c>
      <c r="H32" s="98">
        <v>137.09</v>
      </c>
      <c r="I32" s="16">
        <f>H32/2.7</f>
        <v>50.77407407407407</v>
      </c>
      <c r="J32" s="6" t="s">
        <v>21</v>
      </c>
      <c r="K32" s="6">
        <f t="shared" si="6"/>
        <v>5.077407407407407</v>
      </c>
      <c r="L32" s="6">
        <f t="shared" si="4"/>
        <v>137.09</v>
      </c>
      <c r="M32" s="17">
        <f t="shared" si="5"/>
        <v>16450.8</v>
      </c>
    </row>
    <row r="33" spans="1:13" ht="12" customHeight="1">
      <c r="A33" s="4">
        <v>26</v>
      </c>
      <c r="B33" s="5">
        <v>4820085740709</v>
      </c>
      <c r="C33" s="29" t="s">
        <v>116</v>
      </c>
      <c r="D33" s="8" t="s">
        <v>23</v>
      </c>
      <c r="E33" s="8" t="s">
        <v>9</v>
      </c>
      <c r="F33" s="8" t="s">
        <v>13</v>
      </c>
      <c r="G33" s="8">
        <v>33</v>
      </c>
      <c r="H33" s="98">
        <v>422.61</v>
      </c>
      <c r="I33" s="16">
        <f>H33/9</f>
        <v>46.95666666666667</v>
      </c>
      <c r="J33" s="6" t="s">
        <v>21</v>
      </c>
      <c r="K33" s="6">
        <f t="shared" si="6"/>
        <v>4.695666666666667</v>
      </c>
      <c r="L33" s="6">
        <f t="shared" si="4"/>
        <v>422.61</v>
      </c>
      <c r="M33" s="17">
        <f t="shared" si="5"/>
        <v>13946.130000000001</v>
      </c>
    </row>
    <row r="34" spans="1:13" ht="12" customHeight="1">
      <c r="A34" s="38">
        <v>27</v>
      </c>
      <c r="B34" s="5">
        <v>4820085740945</v>
      </c>
      <c r="C34" s="20" t="s">
        <v>117</v>
      </c>
      <c r="D34" s="8" t="s">
        <v>17</v>
      </c>
      <c r="E34" s="8" t="s">
        <v>9</v>
      </c>
      <c r="F34" s="8">
        <v>8</v>
      </c>
      <c r="G34" s="21">
        <v>640</v>
      </c>
      <c r="H34" s="98">
        <v>39.2</v>
      </c>
      <c r="I34" s="16">
        <f>H34/0.9</f>
        <v>43.55555555555556</v>
      </c>
      <c r="J34" s="6" t="s">
        <v>18</v>
      </c>
      <c r="K34" s="6">
        <f aca="true" t="shared" si="7" ref="K34:K39">I34/8.5</f>
        <v>5.124183006535948</v>
      </c>
      <c r="L34" s="6">
        <f aca="true" t="shared" si="8" ref="L34:L41">H34*F34</f>
        <v>313.6</v>
      </c>
      <c r="M34" s="17">
        <f aca="true" t="shared" si="9" ref="M34:M41">H34*G34</f>
        <v>25088</v>
      </c>
    </row>
    <row r="35" spans="1:13" ht="12" customHeight="1">
      <c r="A35" s="4">
        <v>28</v>
      </c>
      <c r="B35" s="5">
        <v>4820085740952</v>
      </c>
      <c r="C35" s="20" t="s">
        <v>117</v>
      </c>
      <c r="D35" s="8" t="s">
        <v>22</v>
      </c>
      <c r="E35" s="8" t="s">
        <v>9</v>
      </c>
      <c r="F35" s="8" t="s">
        <v>13</v>
      </c>
      <c r="G35" s="21">
        <v>144</v>
      </c>
      <c r="H35" s="98">
        <v>102.76</v>
      </c>
      <c r="I35" s="16">
        <f>H35/2.7</f>
        <v>38.05925925925926</v>
      </c>
      <c r="J35" s="6" t="s">
        <v>18</v>
      </c>
      <c r="K35" s="6">
        <f t="shared" si="7"/>
        <v>4.47755991285403</v>
      </c>
      <c r="L35" s="6">
        <f t="shared" si="8"/>
        <v>102.76</v>
      </c>
      <c r="M35" s="17">
        <f t="shared" si="9"/>
        <v>14797.44</v>
      </c>
    </row>
    <row r="36" spans="1:13" ht="12" customHeight="1">
      <c r="A36" s="38">
        <v>29</v>
      </c>
      <c r="B36" s="5">
        <v>4820085740969</v>
      </c>
      <c r="C36" s="20" t="s">
        <v>117</v>
      </c>
      <c r="D36" s="8" t="s">
        <v>23</v>
      </c>
      <c r="E36" s="8" t="s">
        <v>9</v>
      </c>
      <c r="F36" s="8" t="s">
        <v>13</v>
      </c>
      <c r="G36" s="21">
        <v>44</v>
      </c>
      <c r="H36" s="98">
        <v>291.18</v>
      </c>
      <c r="I36" s="16">
        <f>H36/9</f>
        <v>32.35333333333333</v>
      </c>
      <c r="J36" s="6" t="s">
        <v>18</v>
      </c>
      <c r="K36" s="6">
        <f t="shared" si="7"/>
        <v>3.8062745098039215</v>
      </c>
      <c r="L36" s="6">
        <f t="shared" si="8"/>
        <v>291.18</v>
      </c>
      <c r="M36" s="17">
        <f t="shared" si="9"/>
        <v>12811.92</v>
      </c>
    </row>
    <row r="37" spans="1:13" ht="12" customHeight="1">
      <c r="A37" s="4">
        <v>30</v>
      </c>
      <c r="B37" s="5">
        <v>4820085740754</v>
      </c>
      <c r="C37" s="20" t="s">
        <v>118</v>
      </c>
      <c r="D37" s="8" t="s">
        <v>17</v>
      </c>
      <c r="E37" s="8" t="s">
        <v>9</v>
      </c>
      <c r="F37" s="8">
        <v>8</v>
      </c>
      <c r="G37" s="21">
        <v>640</v>
      </c>
      <c r="H37" s="98">
        <v>36.71</v>
      </c>
      <c r="I37" s="16">
        <f>H37/0.9</f>
        <v>40.78888888888889</v>
      </c>
      <c r="J37" s="6" t="s">
        <v>18</v>
      </c>
      <c r="K37" s="6">
        <f t="shared" si="7"/>
        <v>4.798692810457517</v>
      </c>
      <c r="L37" s="6">
        <f>H37*F37</f>
        <v>293.68</v>
      </c>
      <c r="M37" s="17">
        <f>H37*G37</f>
        <v>23494.4</v>
      </c>
    </row>
    <row r="38" spans="1:13" ht="12" customHeight="1">
      <c r="A38" s="38">
        <v>31</v>
      </c>
      <c r="B38" s="5">
        <v>4820085740976</v>
      </c>
      <c r="C38" s="20" t="s">
        <v>118</v>
      </c>
      <c r="D38" s="8" t="s">
        <v>22</v>
      </c>
      <c r="E38" s="8" t="s">
        <v>9</v>
      </c>
      <c r="F38" s="8" t="s">
        <v>13</v>
      </c>
      <c r="G38" s="21">
        <v>144</v>
      </c>
      <c r="H38" s="98">
        <v>91.77</v>
      </c>
      <c r="I38" s="16">
        <f>H38/2.7</f>
        <v>33.98888888888889</v>
      </c>
      <c r="J38" s="6" t="s">
        <v>18</v>
      </c>
      <c r="K38" s="6">
        <f t="shared" si="7"/>
        <v>3.9986928104575163</v>
      </c>
      <c r="L38" s="6">
        <f t="shared" si="8"/>
        <v>91.77</v>
      </c>
      <c r="M38" s="17">
        <f t="shared" si="9"/>
        <v>13214.88</v>
      </c>
    </row>
    <row r="39" spans="1:13" ht="12" customHeight="1">
      <c r="A39" s="4">
        <v>32</v>
      </c>
      <c r="B39" s="5">
        <v>4820085740761</v>
      </c>
      <c r="C39" s="20" t="s">
        <v>118</v>
      </c>
      <c r="D39" s="8" t="s">
        <v>23</v>
      </c>
      <c r="E39" s="8" t="s">
        <v>9</v>
      </c>
      <c r="F39" s="8" t="s">
        <v>13</v>
      </c>
      <c r="G39" s="21">
        <v>44</v>
      </c>
      <c r="H39" s="98">
        <v>263.08</v>
      </c>
      <c r="I39" s="16">
        <f>H39/9</f>
        <v>29.231111111111108</v>
      </c>
      <c r="J39" s="6" t="s">
        <v>18</v>
      </c>
      <c r="K39" s="6">
        <f t="shared" si="7"/>
        <v>3.438954248366013</v>
      </c>
      <c r="L39" s="6">
        <f t="shared" si="8"/>
        <v>263.08</v>
      </c>
      <c r="M39" s="17">
        <f t="shared" si="9"/>
        <v>11575.519999999999</v>
      </c>
    </row>
    <row r="40" spans="1:13" ht="12" customHeight="1">
      <c r="A40" s="38">
        <v>33</v>
      </c>
      <c r="B40" s="5">
        <v>4820085740983</v>
      </c>
      <c r="C40" s="15" t="s">
        <v>119</v>
      </c>
      <c r="D40" s="8" t="s">
        <v>22</v>
      </c>
      <c r="E40" s="8" t="s">
        <v>9</v>
      </c>
      <c r="F40" s="8" t="s">
        <v>13</v>
      </c>
      <c r="G40" s="21">
        <v>144</v>
      </c>
      <c r="H40" s="98">
        <v>80.9</v>
      </c>
      <c r="I40" s="16">
        <f>H40/2.7</f>
        <v>29.962962962962962</v>
      </c>
      <c r="J40" s="6" t="s">
        <v>16</v>
      </c>
      <c r="K40" s="6">
        <f>I40/8</f>
        <v>3.7453703703703702</v>
      </c>
      <c r="L40" s="6">
        <f t="shared" si="8"/>
        <v>80.9</v>
      </c>
      <c r="M40" s="17">
        <f t="shared" si="9"/>
        <v>11649.6</v>
      </c>
    </row>
    <row r="41" spans="1:13" ht="12" customHeight="1">
      <c r="A41" s="4">
        <v>34</v>
      </c>
      <c r="B41" s="5">
        <v>4820085740990</v>
      </c>
      <c r="C41" s="15" t="s">
        <v>119</v>
      </c>
      <c r="D41" s="8" t="s">
        <v>23</v>
      </c>
      <c r="E41" s="8" t="s">
        <v>9</v>
      </c>
      <c r="F41" s="8" t="s">
        <v>13</v>
      </c>
      <c r="G41" s="21">
        <v>44</v>
      </c>
      <c r="H41" s="98">
        <v>218.9</v>
      </c>
      <c r="I41" s="16">
        <f>H41/9</f>
        <v>24.322222222222223</v>
      </c>
      <c r="J41" s="6" t="s">
        <v>16</v>
      </c>
      <c r="K41" s="6">
        <f>I41/8</f>
        <v>3.040277777777778</v>
      </c>
      <c r="L41" s="6">
        <f t="shared" si="8"/>
        <v>218.9</v>
      </c>
      <c r="M41" s="17">
        <f t="shared" si="9"/>
        <v>9631.6</v>
      </c>
    </row>
    <row r="42" spans="1:13" ht="12" customHeight="1">
      <c r="A42" s="38">
        <v>35</v>
      </c>
      <c r="B42" s="25" t="s">
        <v>151</v>
      </c>
      <c r="C42" s="23"/>
      <c r="D42" s="26"/>
      <c r="E42" s="26"/>
      <c r="F42" s="26"/>
      <c r="G42" s="26"/>
      <c r="H42" s="86"/>
      <c r="I42" s="26"/>
      <c r="J42" s="26"/>
      <c r="K42" s="26"/>
      <c r="L42" s="26"/>
      <c r="M42" s="27"/>
    </row>
    <row r="43" spans="1:13" ht="12" customHeight="1">
      <c r="A43" s="4">
        <v>36</v>
      </c>
      <c r="B43" s="5">
        <v>4820085741669</v>
      </c>
      <c r="C43" s="44" t="s">
        <v>152</v>
      </c>
      <c r="D43" s="45" t="s">
        <v>149</v>
      </c>
      <c r="E43" s="45" t="s">
        <v>9</v>
      </c>
      <c r="F43" s="8" t="s">
        <v>25</v>
      </c>
      <c r="G43" s="8">
        <v>2520</v>
      </c>
      <c r="H43" s="98">
        <v>17.41</v>
      </c>
      <c r="I43" s="16">
        <f>H43/0.1</f>
        <v>174.1</v>
      </c>
      <c r="J43" s="6" t="s">
        <v>150</v>
      </c>
      <c r="K43" s="6">
        <f aca="true" t="shared" si="10" ref="K43:K63">I43/8.5</f>
        <v>20.48235294117647</v>
      </c>
      <c r="L43" s="6">
        <f>H43*F43</f>
        <v>522.3</v>
      </c>
      <c r="M43" s="17">
        <f>H43*G43</f>
        <v>43873.2</v>
      </c>
    </row>
    <row r="44" spans="1:13" ht="12" customHeight="1">
      <c r="A44" s="38">
        <v>37</v>
      </c>
      <c r="B44" s="5">
        <v>4820085741676</v>
      </c>
      <c r="C44" s="44" t="s">
        <v>152</v>
      </c>
      <c r="D44" s="45" t="s">
        <v>92</v>
      </c>
      <c r="E44" s="45" t="s">
        <v>9</v>
      </c>
      <c r="F44" s="8" t="s">
        <v>24</v>
      </c>
      <c r="G44" s="8">
        <v>768</v>
      </c>
      <c r="H44" s="98">
        <v>52.9</v>
      </c>
      <c r="I44" s="16">
        <f>H44/0.5</f>
        <v>105.8</v>
      </c>
      <c r="J44" s="6" t="s">
        <v>150</v>
      </c>
      <c r="K44" s="6">
        <f t="shared" si="10"/>
        <v>12.447058823529412</v>
      </c>
      <c r="L44" s="6">
        <f>H44*F44</f>
        <v>423.2</v>
      </c>
      <c r="M44" s="17">
        <f>H44*G44</f>
        <v>40627.2</v>
      </c>
    </row>
    <row r="45" spans="1:13" ht="12" customHeight="1">
      <c r="A45" s="4">
        <v>38</v>
      </c>
      <c r="B45" s="5">
        <v>4820085741683</v>
      </c>
      <c r="C45" s="44" t="s">
        <v>152</v>
      </c>
      <c r="D45" s="45" t="s">
        <v>54</v>
      </c>
      <c r="E45" s="45" t="s">
        <v>9</v>
      </c>
      <c r="F45" s="8" t="s">
        <v>24</v>
      </c>
      <c r="G45" s="8">
        <v>640</v>
      </c>
      <c r="H45" s="98">
        <v>96.87</v>
      </c>
      <c r="I45" s="16">
        <f>H45/0.9</f>
        <v>107.63333333333334</v>
      </c>
      <c r="J45" s="6" t="s">
        <v>150</v>
      </c>
      <c r="K45" s="6">
        <f t="shared" si="10"/>
        <v>12.662745098039217</v>
      </c>
      <c r="L45" s="6">
        <f>H45*F45</f>
        <v>774.96</v>
      </c>
      <c r="M45" s="17">
        <f>H45*G45</f>
        <v>61996.8</v>
      </c>
    </row>
    <row r="46" spans="1:13" ht="12" customHeight="1">
      <c r="A46" s="38">
        <v>39</v>
      </c>
      <c r="B46" s="5">
        <v>4820085741751</v>
      </c>
      <c r="C46" s="44" t="s">
        <v>153</v>
      </c>
      <c r="D46" s="45" t="s">
        <v>149</v>
      </c>
      <c r="E46" s="45" t="s">
        <v>9</v>
      </c>
      <c r="F46" s="8" t="s">
        <v>25</v>
      </c>
      <c r="G46" s="8">
        <v>2520</v>
      </c>
      <c r="H46" s="98">
        <v>17.41</v>
      </c>
      <c r="I46" s="16">
        <f>H46/0.1</f>
        <v>174.1</v>
      </c>
      <c r="J46" s="6" t="s">
        <v>150</v>
      </c>
      <c r="K46" s="6">
        <f t="shared" si="10"/>
        <v>20.48235294117647</v>
      </c>
      <c r="L46" s="6">
        <f aca="true" t="shared" si="11" ref="L46:L53">H46*F46</f>
        <v>522.3</v>
      </c>
      <c r="M46" s="17">
        <f aca="true" t="shared" si="12" ref="M46:M53">H46*G46</f>
        <v>43873.2</v>
      </c>
    </row>
    <row r="47" spans="1:13" ht="12" customHeight="1">
      <c r="A47" s="4">
        <v>40</v>
      </c>
      <c r="B47" s="5">
        <v>4820085741768</v>
      </c>
      <c r="C47" s="44" t="s">
        <v>153</v>
      </c>
      <c r="D47" s="45" t="s">
        <v>92</v>
      </c>
      <c r="E47" s="45" t="s">
        <v>9</v>
      </c>
      <c r="F47" s="8" t="s">
        <v>24</v>
      </c>
      <c r="G47" s="8">
        <v>768</v>
      </c>
      <c r="H47" s="98">
        <v>52.9</v>
      </c>
      <c r="I47" s="16">
        <f>H47/0.5</f>
        <v>105.8</v>
      </c>
      <c r="J47" s="6" t="s">
        <v>150</v>
      </c>
      <c r="K47" s="6">
        <f t="shared" si="10"/>
        <v>12.447058823529412</v>
      </c>
      <c r="L47" s="6">
        <f t="shared" si="11"/>
        <v>423.2</v>
      </c>
      <c r="M47" s="17">
        <f t="shared" si="12"/>
        <v>40627.2</v>
      </c>
    </row>
    <row r="48" spans="1:13" ht="12" customHeight="1">
      <c r="A48" s="38">
        <v>41</v>
      </c>
      <c r="B48" s="5">
        <v>4820085741485</v>
      </c>
      <c r="C48" s="44" t="s">
        <v>153</v>
      </c>
      <c r="D48" s="45" t="s">
        <v>54</v>
      </c>
      <c r="E48" s="45" t="s">
        <v>9</v>
      </c>
      <c r="F48" s="8" t="s">
        <v>24</v>
      </c>
      <c r="G48" s="8">
        <v>640</v>
      </c>
      <c r="H48" s="98">
        <v>96.87</v>
      </c>
      <c r="I48" s="16">
        <f>H48/0.9</f>
        <v>107.63333333333334</v>
      </c>
      <c r="J48" s="6" t="s">
        <v>150</v>
      </c>
      <c r="K48" s="6">
        <f t="shared" si="10"/>
        <v>12.662745098039217</v>
      </c>
      <c r="L48" s="6">
        <f t="shared" si="11"/>
        <v>774.96</v>
      </c>
      <c r="M48" s="17">
        <f t="shared" si="12"/>
        <v>61996.8</v>
      </c>
    </row>
    <row r="49" spans="1:13" ht="12" customHeight="1">
      <c r="A49" s="4">
        <v>42</v>
      </c>
      <c r="B49" s="5">
        <v>4820085741812</v>
      </c>
      <c r="C49" s="44" t="s">
        <v>154</v>
      </c>
      <c r="D49" s="45" t="s">
        <v>149</v>
      </c>
      <c r="E49" s="45" t="s">
        <v>9</v>
      </c>
      <c r="F49" s="8" t="s">
        <v>25</v>
      </c>
      <c r="G49" s="8">
        <v>2520</v>
      </c>
      <c r="H49" s="98">
        <v>17.41</v>
      </c>
      <c r="I49" s="16">
        <f>H49/0.1</f>
        <v>174.1</v>
      </c>
      <c r="J49" s="6" t="s">
        <v>150</v>
      </c>
      <c r="K49" s="6">
        <f t="shared" si="10"/>
        <v>20.48235294117647</v>
      </c>
      <c r="L49" s="6">
        <f t="shared" si="11"/>
        <v>522.3</v>
      </c>
      <c r="M49" s="17">
        <f t="shared" si="12"/>
        <v>43873.2</v>
      </c>
    </row>
    <row r="50" spans="1:13" ht="12" customHeight="1">
      <c r="A50" s="38">
        <v>43</v>
      </c>
      <c r="B50" s="5">
        <v>4820085741829</v>
      </c>
      <c r="C50" s="44" t="s">
        <v>154</v>
      </c>
      <c r="D50" s="45" t="s">
        <v>92</v>
      </c>
      <c r="E50" s="45" t="s">
        <v>9</v>
      </c>
      <c r="F50" s="8" t="s">
        <v>24</v>
      </c>
      <c r="G50" s="8">
        <v>768</v>
      </c>
      <c r="H50" s="98">
        <v>52.9</v>
      </c>
      <c r="I50" s="16">
        <f>H50/0.5</f>
        <v>105.8</v>
      </c>
      <c r="J50" s="6" t="s">
        <v>150</v>
      </c>
      <c r="K50" s="6">
        <f t="shared" si="10"/>
        <v>12.447058823529412</v>
      </c>
      <c r="L50" s="6">
        <f t="shared" si="11"/>
        <v>423.2</v>
      </c>
      <c r="M50" s="17">
        <f t="shared" si="12"/>
        <v>40627.2</v>
      </c>
    </row>
    <row r="51" spans="1:13" ht="12" customHeight="1">
      <c r="A51" s="4">
        <v>44</v>
      </c>
      <c r="B51" s="5">
        <v>4820085741492</v>
      </c>
      <c r="C51" s="44" t="s">
        <v>154</v>
      </c>
      <c r="D51" s="45" t="s">
        <v>54</v>
      </c>
      <c r="E51" s="45" t="s">
        <v>9</v>
      </c>
      <c r="F51" s="8" t="s">
        <v>24</v>
      </c>
      <c r="G51" s="8">
        <v>640</v>
      </c>
      <c r="H51" s="98">
        <v>96.87</v>
      </c>
      <c r="I51" s="16">
        <f>H51/0.9</f>
        <v>107.63333333333334</v>
      </c>
      <c r="J51" s="6" t="s">
        <v>150</v>
      </c>
      <c r="K51" s="6">
        <f t="shared" si="10"/>
        <v>12.662745098039217</v>
      </c>
      <c r="L51" s="6">
        <f t="shared" si="11"/>
        <v>774.96</v>
      </c>
      <c r="M51" s="17">
        <f t="shared" si="12"/>
        <v>61996.8</v>
      </c>
    </row>
    <row r="52" spans="1:13" ht="12" customHeight="1">
      <c r="A52" s="38">
        <v>45</v>
      </c>
      <c r="B52" s="5">
        <v>4820085741836</v>
      </c>
      <c r="C52" s="44" t="s">
        <v>155</v>
      </c>
      <c r="D52" s="45" t="s">
        <v>149</v>
      </c>
      <c r="E52" s="45" t="s">
        <v>9</v>
      </c>
      <c r="F52" s="8" t="s">
        <v>25</v>
      </c>
      <c r="G52" s="8">
        <v>2520</v>
      </c>
      <c r="H52" s="98">
        <v>20.28</v>
      </c>
      <c r="I52" s="16">
        <f>H52/0.1</f>
        <v>202.8</v>
      </c>
      <c r="J52" s="6" t="s">
        <v>150</v>
      </c>
      <c r="K52" s="6">
        <f t="shared" si="10"/>
        <v>23.858823529411765</v>
      </c>
      <c r="L52" s="6">
        <f t="shared" si="11"/>
        <v>608.4000000000001</v>
      </c>
      <c r="M52" s="17">
        <f t="shared" si="12"/>
        <v>51105.600000000006</v>
      </c>
    </row>
    <row r="53" spans="1:13" ht="12" customHeight="1">
      <c r="A53" s="4">
        <v>46</v>
      </c>
      <c r="B53" s="5">
        <v>4820085741843</v>
      </c>
      <c r="C53" s="44" t="s">
        <v>155</v>
      </c>
      <c r="D53" s="45" t="s">
        <v>92</v>
      </c>
      <c r="E53" s="45" t="s">
        <v>9</v>
      </c>
      <c r="F53" s="8" t="s">
        <v>24</v>
      </c>
      <c r="G53" s="8">
        <v>768</v>
      </c>
      <c r="H53" s="98">
        <v>63.26</v>
      </c>
      <c r="I53" s="16">
        <f>H53/0.5</f>
        <v>126.52</v>
      </c>
      <c r="J53" s="6" t="s">
        <v>150</v>
      </c>
      <c r="K53" s="6">
        <f t="shared" si="10"/>
        <v>14.884705882352941</v>
      </c>
      <c r="L53" s="6">
        <f t="shared" si="11"/>
        <v>506.08</v>
      </c>
      <c r="M53" s="17">
        <f t="shared" si="12"/>
        <v>48583.68</v>
      </c>
    </row>
    <row r="54" spans="1:13" ht="12" customHeight="1">
      <c r="A54" s="38">
        <v>47</v>
      </c>
      <c r="B54" s="5">
        <v>4820085741775</v>
      </c>
      <c r="C54" s="44" t="s">
        <v>156</v>
      </c>
      <c r="D54" s="45" t="s">
        <v>149</v>
      </c>
      <c r="E54" s="45" t="s">
        <v>9</v>
      </c>
      <c r="F54" s="8" t="s">
        <v>25</v>
      </c>
      <c r="G54" s="8">
        <v>2520</v>
      </c>
      <c r="H54" s="98">
        <v>20.28</v>
      </c>
      <c r="I54" s="16">
        <f>H54/0.1</f>
        <v>202.8</v>
      </c>
      <c r="J54" s="6" t="s">
        <v>150</v>
      </c>
      <c r="K54" s="6">
        <f t="shared" si="10"/>
        <v>23.858823529411765</v>
      </c>
      <c r="L54" s="6">
        <f aca="true" t="shared" si="13" ref="L54:L63">H54*F54</f>
        <v>608.4000000000001</v>
      </c>
      <c r="M54" s="17">
        <f aca="true" t="shared" si="14" ref="M54:M63">H54*G54</f>
        <v>51105.600000000006</v>
      </c>
    </row>
    <row r="55" spans="1:13" ht="12" customHeight="1">
      <c r="A55" s="4">
        <v>48</v>
      </c>
      <c r="B55" s="5">
        <v>4820085741782</v>
      </c>
      <c r="C55" s="44" t="s">
        <v>156</v>
      </c>
      <c r="D55" s="45" t="s">
        <v>92</v>
      </c>
      <c r="E55" s="45" t="s">
        <v>9</v>
      </c>
      <c r="F55" s="8" t="s">
        <v>24</v>
      </c>
      <c r="G55" s="8">
        <v>768</v>
      </c>
      <c r="H55" s="98">
        <v>63.26</v>
      </c>
      <c r="I55" s="16">
        <f>H55/0.5</f>
        <v>126.52</v>
      </c>
      <c r="J55" s="6" t="s">
        <v>150</v>
      </c>
      <c r="K55" s="6">
        <f t="shared" si="10"/>
        <v>14.884705882352941</v>
      </c>
      <c r="L55" s="6">
        <f t="shared" si="13"/>
        <v>506.08</v>
      </c>
      <c r="M55" s="17">
        <f t="shared" si="14"/>
        <v>48583.68</v>
      </c>
    </row>
    <row r="56" spans="1:13" ht="12" customHeight="1">
      <c r="A56" s="38">
        <v>49</v>
      </c>
      <c r="B56" s="5">
        <v>4820085741799</v>
      </c>
      <c r="C56" s="44" t="s">
        <v>157</v>
      </c>
      <c r="D56" s="45" t="s">
        <v>149</v>
      </c>
      <c r="E56" s="45" t="s">
        <v>9</v>
      </c>
      <c r="F56" s="8" t="s">
        <v>25</v>
      </c>
      <c r="G56" s="8">
        <v>2520</v>
      </c>
      <c r="H56" s="98">
        <v>20.28</v>
      </c>
      <c r="I56" s="16">
        <f>H56/0.1</f>
        <v>202.8</v>
      </c>
      <c r="J56" s="6" t="s">
        <v>150</v>
      </c>
      <c r="K56" s="6">
        <f t="shared" si="10"/>
        <v>23.858823529411765</v>
      </c>
      <c r="L56" s="6">
        <f t="shared" si="13"/>
        <v>608.4000000000001</v>
      </c>
      <c r="M56" s="17">
        <f t="shared" si="14"/>
        <v>51105.600000000006</v>
      </c>
    </row>
    <row r="57" spans="1:13" ht="12" customHeight="1">
      <c r="A57" s="4">
        <v>50</v>
      </c>
      <c r="B57" s="5">
        <v>4820085741805</v>
      </c>
      <c r="C57" s="44" t="s">
        <v>157</v>
      </c>
      <c r="D57" s="45" t="s">
        <v>92</v>
      </c>
      <c r="E57" s="45" t="s">
        <v>9</v>
      </c>
      <c r="F57" s="8" t="s">
        <v>24</v>
      </c>
      <c r="G57" s="8">
        <v>768</v>
      </c>
      <c r="H57" s="98">
        <v>63.26</v>
      </c>
      <c r="I57" s="16">
        <f>H57/0.5</f>
        <v>126.52</v>
      </c>
      <c r="J57" s="6" t="s">
        <v>150</v>
      </c>
      <c r="K57" s="6">
        <f t="shared" si="10"/>
        <v>14.884705882352941</v>
      </c>
      <c r="L57" s="6">
        <f t="shared" si="13"/>
        <v>506.08</v>
      </c>
      <c r="M57" s="17">
        <f t="shared" si="14"/>
        <v>48583.68</v>
      </c>
    </row>
    <row r="58" spans="1:13" ht="12" customHeight="1">
      <c r="A58" s="38">
        <v>51</v>
      </c>
      <c r="B58" s="5">
        <v>4820085741690</v>
      </c>
      <c r="C58" s="44" t="s">
        <v>158</v>
      </c>
      <c r="D58" s="45" t="s">
        <v>149</v>
      </c>
      <c r="E58" s="45" t="s">
        <v>9</v>
      </c>
      <c r="F58" s="8" t="s">
        <v>25</v>
      </c>
      <c r="G58" s="8">
        <v>2520</v>
      </c>
      <c r="H58" s="98">
        <v>14.88</v>
      </c>
      <c r="I58" s="16">
        <f>H58/0.1</f>
        <v>148.8</v>
      </c>
      <c r="J58" s="6" t="s">
        <v>150</v>
      </c>
      <c r="K58" s="6">
        <f t="shared" si="10"/>
        <v>17.50588235294118</v>
      </c>
      <c r="L58" s="6">
        <f t="shared" si="13"/>
        <v>446.40000000000003</v>
      </c>
      <c r="M58" s="17">
        <f t="shared" si="14"/>
        <v>37497.6</v>
      </c>
    </row>
    <row r="59" spans="1:13" ht="12" customHeight="1">
      <c r="A59" s="4">
        <v>52</v>
      </c>
      <c r="B59" s="5">
        <v>4820085741706</v>
      </c>
      <c r="C59" s="44" t="s">
        <v>158</v>
      </c>
      <c r="D59" s="45" t="s">
        <v>92</v>
      </c>
      <c r="E59" s="45" t="s">
        <v>9</v>
      </c>
      <c r="F59" s="8" t="s">
        <v>24</v>
      </c>
      <c r="G59" s="8">
        <v>768</v>
      </c>
      <c r="H59" s="98">
        <v>36.15</v>
      </c>
      <c r="I59" s="16">
        <f>H59/0.5</f>
        <v>72.3</v>
      </c>
      <c r="J59" s="6" t="s">
        <v>150</v>
      </c>
      <c r="K59" s="6">
        <f t="shared" si="10"/>
        <v>8.505882352941176</v>
      </c>
      <c r="L59" s="6">
        <f t="shared" si="13"/>
        <v>289.2</v>
      </c>
      <c r="M59" s="17">
        <f t="shared" si="14"/>
        <v>27763.199999999997</v>
      </c>
    </row>
    <row r="60" spans="1:13" ht="12" customHeight="1">
      <c r="A60" s="38">
        <v>53</v>
      </c>
      <c r="B60" s="5">
        <v>4820085741713</v>
      </c>
      <c r="C60" s="44" t="s">
        <v>158</v>
      </c>
      <c r="D60" s="45" t="s">
        <v>54</v>
      </c>
      <c r="E60" s="45" t="s">
        <v>9</v>
      </c>
      <c r="F60" s="8" t="s">
        <v>24</v>
      </c>
      <c r="G60" s="8">
        <v>640</v>
      </c>
      <c r="H60" s="98">
        <v>64.69</v>
      </c>
      <c r="I60" s="16">
        <f>H60/0.9</f>
        <v>71.87777777777778</v>
      </c>
      <c r="J60" s="6" t="s">
        <v>150</v>
      </c>
      <c r="K60" s="6">
        <f t="shared" si="10"/>
        <v>8.456209150326798</v>
      </c>
      <c r="L60" s="6">
        <f t="shared" si="13"/>
        <v>517.52</v>
      </c>
      <c r="M60" s="17">
        <f t="shared" si="14"/>
        <v>41401.6</v>
      </c>
    </row>
    <row r="61" spans="1:13" ht="12" customHeight="1">
      <c r="A61" s="4">
        <v>54</v>
      </c>
      <c r="B61" s="5">
        <v>4820085741720</v>
      </c>
      <c r="C61" s="44" t="s">
        <v>159</v>
      </c>
      <c r="D61" s="45" t="s">
        <v>149</v>
      </c>
      <c r="E61" s="45" t="s">
        <v>9</v>
      </c>
      <c r="F61" s="8" t="s">
        <v>25</v>
      </c>
      <c r="G61" s="8">
        <v>2520</v>
      </c>
      <c r="H61" s="98">
        <v>17.41</v>
      </c>
      <c r="I61" s="16">
        <f>H61/0.1</f>
        <v>174.1</v>
      </c>
      <c r="J61" s="6" t="s">
        <v>150</v>
      </c>
      <c r="K61" s="6">
        <f t="shared" si="10"/>
        <v>20.48235294117647</v>
      </c>
      <c r="L61" s="6">
        <f t="shared" si="13"/>
        <v>522.3</v>
      </c>
      <c r="M61" s="17">
        <f t="shared" si="14"/>
        <v>43873.2</v>
      </c>
    </row>
    <row r="62" spans="1:13" ht="12" customHeight="1">
      <c r="A62" s="38">
        <v>55</v>
      </c>
      <c r="B62" s="5">
        <v>4820085741737</v>
      </c>
      <c r="C62" s="44" t="s">
        <v>159</v>
      </c>
      <c r="D62" s="45" t="s">
        <v>92</v>
      </c>
      <c r="E62" s="45" t="s">
        <v>9</v>
      </c>
      <c r="F62" s="8" t="s">
        <v>24</v>
      </c>
      <c r="G62" s="8">
        <v>768</v>
      </c>
      <c r="H62" s="98">
        <v>52.9</v>
      </c>
      <c r="I62" s="16">
        <f>H62/0.5</f>
        <v>105.8</v>
      </c>
      <c r="J62" s="6" t="s">
        <v>150</v>
      </c>
      <c r="K62" s="6">
        <f t="shared" si="10"/>
        <v>12.447058823529412</v>
      </c>
      <c r="L62" s="6">
        <f t="shared" si="13"/>
        <v>423.2</v>
      </c>
      <c r="M62" s="17">
        <f t="shared" si="14"/>
        <v>40627.2</v>
      </c>
    </row>
    <row r="63" spans="1:13" ht="12" customHeight="1">
      <c r="A63" s="4">
        <v>56</v>
      </c>
      <c r="B63" s="5">
        <v>4820085741744</v>
      </c>
      <c r="C63" s="44" t="s">
        <v>159</v>
      </c>
      <c r="D63" s="45" t="s">
        <v>54</v>
      </c>
      <c r="E63" s="45" t="s">
        <v>9</v>
      </c>
      <c r="F63" s="8" t="s">
        <v>24</v>
      </c>
      <c r="G63" s="8">
        <v>640</v>
      </c>
      <c r="H63" s="98">
        <v>96.87</v>
      </c>
      <c r="I63" s="16">
        <f>H63/0.9</f>
        <v>107.63333333333334</v>
      </c>
      <c r="J63" s="6" t="s">
        <v>150</v>
      </c>
      <c r="K63" s="6">
        <f t="shared" si="10"/>
        <v>12.662745098039217</v>
      </c>
      <c r="L63" s="6">
        <f t="shared" si="13"/>
        <v>774.96</v>
      </c>
      <c r="M63" s="17">
        <f t="shared" si="14"/>
        <v>61996.8</v>
      </c>
    </row>
    <row r="64" spans="1:13" ht="12" customHeight="1">
      <c r="A64" s="38">
        <v>57</v>
      </c>
      <c r="B64" s="5">
        <v>4820085741638</v>
      </c>
      <c r="C64" s="44" t="s">
        <v>160</v>
      </c>
      <c r="D64" s="45" t="s">
        <v>149</v>
      </c>
      <c r="E64" s="45" t="s">
        <v>9</v>
      </c>
      <c r="F64" s="8" t="s">
        <v>25</v>
      </c>
      <c r="G64" s="8">
        <v>2520</v>
      </c>
      <c r="H64" s="98">
        <v>17.41</v>
      </c>
      <c r="I64" s="16">
        <f>H64/0.1</f>
        <v>174.1</v>
      </c>
      <c r="J64" s="6" t="s">
        <v>150</v>
      </c>
      <c r="K64" s="6">
        <f aca="true" t="shared" si="15" ref="K64:K69">I64/8.5</f>
        <v>20.48235294117647</v>
      </c>
      <c r="L64" s="6">
        <f aca="true" t="shared" si="16" ref="L64:L69">H64*F64</f>
        <v>522.3</v>
      </c>
      <c r="M64" s="17">
        <f aca="true" t="shared" si="17" ref="M64:M69">H64*G64</f>
        <v>43873.2</v>
      </c>
    </row>
    <row r="65" spans="1:13" ht="12" customHeight="1">
      <c r="A65" s="4">
        <v>58</v>
      </c>
      <c r="B65" s="5">
        <v>4820085741645</v>
      </c>
      <c r="C65" s="44" t="s">
        <v>160</v>
      </c>
      <c r="D65" s="45" t="s">
        <v>92</v>
      </c>
      <c r="E65" s="45" t="s">
        <v>9</v>
      </c>
      <c r="F65" s="8" t="s">
        <v>24</v>
      </c>
      <c r="G65" s="8">
        <v>768</v>
      </c>
      <c r="H65" s="98">
        <v>52.9</v>
      </c>
      <c r="I65" s="16">
        <f>H65/0.5</f>
        <v>105.8</v>
      </c>
      <c r="J65" s="6" t="s">
        <v>150</v>
      </c>
      <c r="K65" s="6">
        <f t="shared" si="15"/>
        <v>12.447058823529412</v>
      </c>
      <c r="L65" s="6">
        <f t="shared" si="16"/>
        <v>423.2</v>
      </c>
      <c r="M65" s="17">
        <f t="shared" si="17"/>
        <v>40627.2</v>
      </c>
    </row>
    <row r="66" spans="1:13" ht="12" customHeight="1">
      <c r="A66" s="38">
        <v>59</v>
      </c>
      <c r="B66" s="5">
        <v>4820085741652</v>
      </c>
      <c r="C66" s="44" t="s">
        <v>160</v>
      </c>
      <c r="D66" s="45" t="s">
        <v>54</v>
      </c>
      <c r="E66" s="45" t="s">
        <v>9</v>
      </c>
      <c r="F66" s="8" t="s">
        <v>24</v>
      </c>
      <c r="G66" s="8">
        <v>640</v>
      </c>
      <c r="H66" s="98">
        <v>96.87</v>
      </c>
      <c r="I66" s="16">
        <f>H66/0.9</f>
        <v>107.63333333333334</v>
      </c>
      <c r="J66" s="6" t="s">
        <v>150</v>
      </c>
      <c r="K66" s="6">
        <f t="shared" si="15"/>
        <v>12.662745098039217</v>
      </c>
      <c r="L66" s="6">
        <f t="shared" si="16"/>
        <v>774.96</v>
      </c>
      <c r="M66" s="17">
        <f t="shared" si="17"/>
        <v>61996.8</v>
      </c>
    </row>
    <row r="67" spans="1:13" ht="25.5">
      <c r="A67" s="4">
        <v>60</v>
      </c>
      <c r="B67" s="62"/>
      <c r="C67" s="65" t="s">
        <v>183</v>
      </c>
      <c r="D67" s="87" t="s">
        <v>39</v>
      </c>
      <c r="E67" s="88" t="s">
        <v>9</v>
      </c>
      <c r="F67" s="88" t="s">
        <v>13</v>
      </c>
      <c r="G67" s="89">
        <v>44</v>
      </c>
      <c r="H67" s="99">
        <v>1441.55</v>
      </c>
      <c r="I67" s="90">
        <f>H67/12</f>
        <v>120.12916666666666</v>
      </c>
      <c r="J67" s="91" t="s">
        <v>150</v>
      </c>
      <c r="K67" s="92">
        <f t="shared" si="15"/>
        <v>14.132843137254902</v>
      </c>
      <c r="L67" s="92">
        <f t="shared" si="16"/>
        <v>1441.55</v>
      </c>
      <c r="M67" s="93">
        <f t="shared" si="17"/>
        <v>63428.2</v>
      </c>
    </row>
    <row r="68" spans="1:13" ht="25.5">
      <c r="A68" s="38">
        <v>61</v>
      </c>
      <c r="B68" s="62"/>
      <c r="C68" s="65" t="s">
        <v>184</v>
      </c>
      <c r="D68" s="87" t="s">
        <v>39</v>
      </c>
      <c r="E68" s="88" t="s">
        <v>9</v>
      </c>
      <c r="F68" s="88" t="s">
        <v>13</v>
      </c>
      <c r="G68" s="89">
        <v>44</v>
      </c>
      <c r="H68" s="99">
        <v>1192.47</v>
      </c>
      <c r="I68" s="94">
        <f>H68/12</f>
        <v>99.3725</v>
      </c>
      <c r="J68" s="91" t="s">
        <v>150</v>
      </c>
      <c r="K68" s="92">
        <f t="shared" si="15"/>
        <v>11.690882352941177</v>
      </c>
      <c r="L68" s="92">
        <f t="shared" si="16"/>
        <v>1192.47</v>
      </c>
      <c r="M68" s="93">
        <f t="shared" si="17"/>
        <v>52468.68</v>
      </c>
    </row>
    <row r="69" spans="1:13" ht="12" customHeight="1">
      <c r="A69" s="4">
        <v>62</v>
      </c>
      <c r="B69" s="62"/>
      <c r="C69" s="66" t="s">
        <v>185</v>
      </c>
      <c r="D69" s="87" t="s">
        <v>39</v>
      </c>
      <c r="E69" s="88" t="s">
        <v>9</v>
      </c>
      <c r="F69" s="88" t="s">
        <v>13</v>
      </c>
      <c r="G69" s="89">
        <v>44</v>
      </c>
      <c r="H69" s="99">
        <v>762.65</v>
      </c>
      <c r="I69" s="94">
        <f>H69/12</f>
        <v>63.55416666666667</v>
      </c>
      <c r="J69" s="91" t="s">
        <v>150</v>
      </c>
      <c r="K69" s="92">
        <f t="shared" si="15"/>
        <v>7.476960784313725</v>
      </c>
      <c r="L69" s="92">
        <f t="shared" si="16"/>
        <v>762.65</v>
      </c>
      <c r="M69" s="93">
        <f t="shared" si="17"/>
        <v>33556.6</v>
      </c>
    </row>
    <row r="70" spans="1:13" ht="12" customHeight="1">
      <c r="A70" s="38">
        <v>63</v>
      </c>
      <c r="B70" s="25" t="s">
        <v>27</v>
      </c>
      <c r="C70" s="23"/>
      <c r="D70" s="26"/>
      <c r="E70" s="26"/>
      <c r="F70" s="26"/>
      <c r="G70" s="26"/>
      <c r="H70" s="86"/>
      <c r="I70" s="26"/>
      <c r="J70" s="26"/>
      <c r="K70" s="26"/>
      <c r="L70" s="26"/>
      <c r="M70" s="27"/>
    </row>
    <row r="71" spans="1:13" ht="12" customHeight="1">
      <c r="A71" s="4">
        <v>64</v>
      </c>
      <c r="B71" s="5">
        <v>4820085740129</v>
      </c>
      <c r="C71" s="28" t="s">
        <v>120</v>
      </c>
      <c r="D71" s="8" t="s">
        <v>28</v>
      </c>
      <c r="E71" s="8" t="s">
        <v>9</v>
      </c>
      <c r="F71" s="8" t="s">
        <v>24</v>
      </c>
      <c r="G71" s="8">
        <v>640</v>
      </c>
      <c r="H71" s="16">
        <v>67.67</v>
      </c>
      <c r="I71" s="16">
        <f>H71/0.8</f>
        <v>84.58749999999999</v>
      </c>
      <c r="J71" s="6" t="s">
        <v>29</v>
      </c>
      <c r="K71" s="6">
        <f aca="true" t="shared" si="18" ref="K71:K76">I71/11</f>
        <v>7.689772727272726</v>
      </c>
      <c r="L71" s="6">
        <f aca="true" t="shared" si="19" ref="L71:L78">H71*F71</f>
        <v>541.36</v>
      </c>
      <c r="M71" s="17">
        <f aca="true" t="shared" si="20" ref="M71:M78">H71*G71</f>
        <v>43308.8</v>
      </c>
    </row>
    <row r="72" spans="1:13" ht="12" customHeight="1">
      <c r="A72" s="38">
        <v>65</v>
      </c>
      <c r="B72" s="61"/>
      <c r="C72" s="35" t="s">
        <v>145</v>
      </c>
      <c r="D72" s="8" t="s">
        <v>14</v>
      </c>
      <c r="E72" s="8" t="s">
        <v>9</v>
      </c>
      <c r="F72" s="8">
        <v>1</v>
      </c>
      <c r="G72" s="8">
        <v>44</v>
      </c>
      <c r="H72" s="16">
        <v>816.79</v>
      </c>
      <c r="I72" s="16">
        <f>H72/10</f>
        <v>81.679</v>
      </c>
      <c r="J72" s="6" t="s">
        <v>29</v>
      </c>
      <c r="K72" s="6">
        <f t="shared" si="18"/>
        <v>7.425363636363636</v>
      </c>
      <c r="L72" s="6">
        <f t="shared" si="19"/>
        <v>816.79</v>
      </c>
      <c r="M72" s="17">
        <f t="shared" si="20"/>
        <v>35938.759999999995</v>
      </c>
    </row>
    <row r="73" spans="1:13" ht="12" customHeight="1">
      <c r="A73" s="4">
        <v>66</v>
      </c>
      <c r="B73" s="5">
        <v>4820085740112</v>
      </c>
      <c r="C73" s="28" t="s">
        <v>140</v>
      </c>
      <c r="D73" s="8" t="s">
        <v>28</v>
      </c>
      <c r="E73" s="8" t="s">
        <v>9</v>
      </c>
      <c r="F73" s="8" t="s">
        <v>24</v>
      </c>
      <c r="G73" s="8">
        <v>640</v>
      </c>
      <c r="H73" s="16">
        <v>65.41</v>
      </c>
      <c r="I73" s="16">
        <f>H73/0.8</f>
        <v>81.76249999999999</v>
      </c>
      <c r="J73" s="6" t="s">
        <v>29</v>
      </c>
      <c r="K73" s="6">
        <f t="shared" si="18"/>
        <v>7.432954545454544</v>
      </c>
      <c r="L73" s="6">
        <f t="shared" si="19"/>
        <v>523.28</v>
      </c>
      <c r="M73" s="17">
        <f t="shared" si="20"/>
        <v>41862.399999999994</v>
      </c>
    </row>
    <row r="74" spans="1:13" ht="12" customHeight="1">
      <c r="A74" s="38">
        <v>67</v>
      </c>
      <c r="B74" s="61"/>
      <c r="C74" s="35" t="s">
        <v>146</v>
      </c>
      <c r="D74" s="8" t="s">
        <v>14</v>
      </c>
      <c r="E74" s="8" t="s">
        <v>9</v>
      </c>
      <c r="F74" s="8">
        <v>1</v>
      </c>
      <c r="G74" s="8">
        <v>44</v>
      </c>
      <c r="H74" s="16">
        <v>736.45</v>
      </c>
      <c r="I74" s="16">
        <f>H74/10</f>
        <v>73.64500000000001</v>
      </c>
      <c r="J74" s="6" t="s">
        <v>29</v>
      </c>
      <c r="K74" s="6">
        <f t="shared" si="18"/>
        <v>6.695000000000001</v>
      </c>
      <c r="L74" s="6">
        <f t="shared" si="19"/>
        <v>736.45</v>
      </c>
      <c r="M74" s="17">
        <f t="shared" si="20"/>
        <v>32403.800000000003</v>
      </c>
    </row>
    <row r="75" spans="1:13" ht="12" customHeight="1">
      <c r="A75" s="4">
        <v>68</v>
      </c>
      <c r="B75" s="61">
        <v>4820085740815</v>
      </c>
      <c r="C75" s="35" t="s">
        <v>163</v>
      </c>
      <c r="D75" s="8" t="s">
        <v>28</v>
      </c>
      <c r="E75" s="8" t="s">
        <v>9</v>
      </c>
      <c r="F75" s="8" t="s">
        <v>24</v>
      </c>
      <c r="G75" s="8">
        <v>640</v>
      </c>
      <c r="H75" s="16">
        <v>0</v>
      </c>
      <c r="I75" s="16">
        <f>H75/0.8</f>
        <v>0</v>
      </c>
      <c r="J75" s="6" t="s">
        <v>29</v>
      </c>
      <c r="K75" s="6">
        <f t="shared" si="18"/>
        <v>0</v>
      </c>
      <c r="L75" s="6">
        <f t="shared" si="19"/>
        <v>0</v>
      </c>
      <c r="M75" s="17">
        <f t="shared" si="20"/>
        <v>0</v>
      </c>
    </row>
    <row r="76" spans="1:13" ht="12" customHeight="1">
      <c r="A76" s="38">
        <v>69</v>
      </c>
      <c r="B76" s="61">
        <v>4820085740822</v>
      </c>
      <c r="C76" s="35" t="s">
        <v>164</v>
      </c>
      <c r="D76" s="8" t="s">
        <v>28</v>
      </c>
      <c r="E76" s="8" t="s">
        <v>9</v>
      </c>
      <c r="F76" s="8" t="s">
        <v>24</v>
      </c>
      <c r="G76" s="8">
        <v>640</v>
      </c>
      <c r="H76" s="16">
        <v>0</v>
      </c>
      <c r="I76" s="16">
        <f>H76/0.8</f>
        <v>0</v>
      </c>
      <c r="J76" s="6" t="s">
        <v>29</v>
      </c>
      <c r="K76" s="6">
        <f t="shared" si="18"/>
        <v>0</v>
      </c>
      <c r="L76" s="6">
        <f t="shared" si="19"/>
        <v>0</v>
      </c>
      <c r="M76" s="17">
        <f t="shared" si="20"/>
        <v>0</v>
      </c>
    </row>
    <row r="77" spans="1:13" ht="12" customHeight="1">
      <c r="A77" s="4">
        <v>70</v>
      </c>
      <c r="B77" s="5">
        <v>4820085740143</v>
      </c>
      <c r="C77" s="28" t="s">
        <v>121</v>
      </c>
      <c r="D77" s="8" t="s">
        <v>30</v>
      </c>
      <c r="E77" s="8" t="s">
        <v>9</v>
      </c>
      <c r="F77" s="8" t="s">
        <v>24</v>
      </c>
      <c r="G77" s="8">
        <v>640</v>
      </c>
      <c r="H77" s="98">
        <v>37.49</v>
      </c>
      <c r="I77" s="16">
        <f>H77/0.75</f>
        <v>49.98666666666667</v>
      </c>
      <c r="J77" s="6" t="s">
        <v>31</v>
      </c>
      <c r="K77" s="6">
        <f>I77/10</f>
        <v>4.998666666666667</v>
      </c>
      <c r="L77" s="6">
        <f t="shared" si="19"/>
        <v>299.92</v>
      </c>
      <c r="M77" s="17">
        <f t="shared" si="20"/>
        <v>23993.600000000002</v>
      </c>
    </row>
    <row r="78" spans="1:13" ht="12" customHeight="1">
      <c r="A78" s="38">
        <v>71</v>
      </c>
      <c r="B78" s="62"/>
      <c r="C78" s="35" t="s">
        <v>147</v>
      </c>
      <c r="D78" s="8" t="s">
        <v>14</v>
      </c>
      <c r="E78" s="8" t="s">
        <v>9</v>
      </c>
      <c r="F78" s="8">
        <v>1</v>
      </c>
      <c r="G78" s="8">
        <v>44</v>
      </c>
      <c r="H78" s="98">
        <v>415.3</v>
      </c>
      <c r="I78" s="16">
        <f>H78/10</f>
        <v>41.53</v>
      </c>
      <c r="J78" s="6" t="s">
        <v>31</v>
      </c>
      <c r="K78" s="6">
        <f>I78/10</f>
        <v>4.1530000000000005</v>
      </c>
      <c r="L78" s="6">
        <f t="shared" si="19"/>
        <v>415.3</v>
      </c>
      <c r="M78" s="17">
        <f t="shared" si="20"/>
        <v>18273.2</v>
      </c>
    </row>
    <row r="79" spans="1:13" ht="12" customHeight="1">
      <c r="A79" s="4">
        <v>72</v>
      </c>
      <c r="B79" s="25" t="s">
        <v>104</v>
      </c>
      <c r="C79" s="23"/>
      <c r="D79" s="26"/>
      <c r="E79" s="26"/>
      <c r="F79" s="26"/>
      <c r="G79" s="26"/>
      <c r="H79" s="86"/>
      <c r="I79" s="26"/>
      <c r="J79" s="26"/>
      <c r="K79" s="26"/>
      <c r="L79" s="26"/>
      <c r="M79" s="27"/>
    </row>
    <row r="80" spans="1:13" ht="12" customHeight="1">
      <c r="A80" s="38">
        <v>73</v>
      </c>
      <c r="B80" s="14">
        <v>4820085741034</v>
      </c>
      <c r="C80" s="18" t="s">
        <v>122</v>
      </c>
      <c r="D80" s="8" t="s">
        <v>14</v>
      </c>
      <c r="E80" s="8" t="s">
        <v>9</v>
      </c>
      <c r="F80" s="8">
        <v>1</v>
      </c>
      <c r="G80" s="8">
        <v>60</v>
      </c>
      <c r="H80" s="98">
        <v>95.17</v>
      </c>
      <c r="I80" s="16">
        <f>H80/10</f>
        <v>9.517</v>
      </c>
      <c r="J80" s="6" t="s">
        <v>32</v>
      </c>
      <c r="K80" s="6">
        <f>I80/7.5</f>
        <v>1.2689333333333332</v>
      </c>
      <c r="L80" s="6">
        <f aca="true" t="shared" si="21" ref="L80:L89">H80*F80</f>
        <v>95.17</v>
      </c>
      <c r="M80" s="17">
        <f aca="true" t="shared" si="22" ref="M80:M89">H80*G80</f>
        <v>5710.2</v>
      </c>
    </row>
    <row r="81" spans="1:13" ht="12" customHeight="1">
      <c r="A81" s="4">
        <v>74</v>
      </c>
      <c r="B81" s="14">
        <v>4820085740150</v>
      </c>
      <c r="C81" s="18" t="s">
        <v>122</v>
      </c>
      <c r="D81" s="8" t="s">
        <v>12</v>
      </c>
      <c r="E81" s="8" t="s">
        <v>9</v>
      </c>
      <c r="F81" s="8" t="s">
        <v>13</v>
      </c>
      <c r="G81" s="8">
        <v>112</v>
      </c>
      <c r="H81" s="98">
        <v>49.51</v>
      </c>
      <c r="I81" s="16">
        <f>H81/5</f>
        <v>9.902</v>
      </c>
      <c r="J81" s="6" t="s">
        <v>32</v>
      </c>
      <c r="K81" s="6">
        <f aca="true" t="shared" si="23" ref="K81:K87">I81/7.5</f>
        <v>1.3202666666666665</v>
      </c>
      <c r="L81" s="6">
        <f t="shared" si="21"/>
        <v>49.51</v>
      </c>
      <c r="M81" s="17">
        <f t="shared" si="22"/>
        <v>5545.12</v>
      </c>
    </row>
    <row r="82" spans="1:13" ht="12" customHeight="1">
      <c r="A82" s="38">
        <v>75</v>
      </c>
      <c r="B82" s="14">
        <v>4820085740167</v>
      </c>
      <c r="C82" s="18" t="s">
        <v>122</v>
      </c>
      <c r="D82" s="8" t="s">
        <v>30</v>
      </c>
      <c r="E82" s="8" t="s">
        <v>9</v>
      </c>
      <c r="F82" s="8" t="s">
        <v>33</v>
      </c>
      <c r="G82" s="8">
        <v>480</v>
      </c>
      <c r="H82" s="98">
        <v>12.46</v>
      </c>
      <c r="I82" s="16">
        <f aca="true" t="shared" si="24" ref="I82:I87">H82/0.75</f>
        <v>16.613333333333333</v>
      </c>
      <c r="J82" s="6" t="s">
        <v>32</v>
      </c>
      <c r="K82" s="6">
        <f t="shared" si="23"/>
        <v>2.2151111111111113</v>
      </c>
      <c r="L82" s="6">
        <f t="shared" si="21"/>
        <v>249.20000000000002</v>
      </c>
      <c r="M82" s="17">
        <f t="shared" si="22"/>
        <v>5980.8</v>
      </c>
    </row>
    <row r="83" spans="1:13" ht="24.75" customHeight="1">
      <c r="A83" s="4">
        <v>76</v>
      </c>
      <c r="B83" s="14">
        <v>4820085740174</v>
      </c>
      <c r="C83" s="18" t="s">
        <v>122</v>
      </c>
      <c r="D83" s="19" t="s">
        <v>98</v>
      </c>
      <c r="E83" s="8" t="s">
        <v>9</v>
      </c>
      <c r="F83" s="8" t="s">
        <v>33</v>
      </c>
      <c r="G83" s="8">
        <v>360</v>
      </c>
      <c r="H83" s="98">
        <v>18.92</v>
      </c>
      <c r="I83" s="16">
        <f t="shared" si="24"/>
        <v>25.22666666666667</v>
      </c>
      <c r="J83" s="6" t="s">
        <v>32</v>
      </c>
      <c r="K83" s="6">
        <f t="shared" si="23"/>
        <v>3.363555555555556</v>
      </c>
      <c r="L83" s="6">
        <f t="shared" si="21"/>
        <v>378.40000000000003</v>
      </c>
      <c r="M83" s="17">
        <f t="shared" si="22"/>
        <v>6811.200000000001</v>
      </c>
    </row>
    <row r="84" spans="1:13" ht="12.75">
      <c r="A84" s="38">
        <v>77</v>
      </c>
      <c r="B84" s="14">
        <v>4820085741041</v>
      </c>
      <c r="C84" s="18" t="s">
        <v>123</v>
      </c>
      <c r="D84" s="8" t="s">
        <v>14</v>
      </c>
      <c r="E84" s="8" t="s">
        <v>9</v>
      </c>
      <c r="F84" s="8">
        <v>1</v>
      </c>
      <c r="G84" s="8">
        <v>60</v>
      </c>
      <c r="H84" s="98">
        <v>95.17</v>
      </c>
      <c r="I84" s="16">
        <f>H84/10</f>
        <v>9.517</v>
      </c>
      <c r="J84" s="6" t="s">
        <v>32</v>
      </c>
      <c r="K84" s="6">
        <f>I84/7.5</f>
        <v>1.2689333333333332</v>
      </c>
      <c r="L84" s="6">
        <f t="shared" si="21"/>
        <v>95.17</v>
      </c>
      <c r="M84" s="17">
        <f t="shared" si="22"/>
        <v>5710.2</v>
      </c>
    </row>
    <row r="85" spans="1:13" ht="12.75">
      <c r="A85" s="4">
        <v>78</v>
      </c>
      <c r="B85" s="14">
        <v>4820085740181</v>
      </c>
      <c r="C85" s="18" t="s">
        <v>123</v>
      </c>
      <c r="D85" s="8" t="s">
        <v>12</v>
      </c>
      <c r="E85" s="8" t="s">
        <v>9</v>
      </c>
      <c r="F85" s="8" t="s">
        <v>13</v>
      </c>
      <c r="G85" s="8">
        <v>112</v>
      </c>
      <c r="H85" s="98">
        <v>49.51</v>
      </c>
      <c r="I85" s="16">
        <f>H85/5</f>
        <v>9.902</v>
      </c>
      <c r="J85" s="6" t="s">
        <v>32</v>
      </c>
      <c r="K85" s="6">
        <f t="shared" si="23"/>
        <v>1.3202666666666665</v>
      </c>
      <c r="L85" s="6">
        <f t="shared" si="21"/>
        <v>49.51</v>
      </c>
      <c r="M85" s="17">
        <f t="shared" si="22"/>
        <v>5545.12</v>
      </c>
    </row>
    <row r="86" spans="1:13" ht="12" customHeight="1">
      <c r="A86" s="38">
        <v>79</v>
      </c>
      <c r="B86" s="14">
        <v>4820085740198</v>
      </c>
      <c r="C86" s="18" t="s">
        <v>123</v>
      </c>
      <c r="D86" s="8" t="s">
        <v>30</v>
      </c>
      <c r="E86" s="8" t="s">
        <v>9</v>
      </c>
      <c r="F86" s="8" t="s">
        <v>33</v>
      </c>
      <c r="G86" s="8">
        <v>480</v>
      </c>
      <c r="H86" s="98">
        <v>12.46</v>
      </c>
      <c r="I86" s="16">
        <f t="shared" si="24"/>
        <v>16.613333333333333</v>
      </c>
      <c r="J86" s="6" t="s">
        <v>32</v>
      </c>
      <c r="K86" s="6">
        <f t="shared" si="23"/>
        <v>2.2151111111111113</v>
      </c>
      <c r="L86" s="6">
        <f t="shared" si="21"/>
        <v>249.20000000000002</v>
      </c>
      <c r="M86" s="17">
        <f t="shared" si="22"/>
        <v>5980.8</v>
      </c>
    </row>
    <row r="87" spans="1:13" ht="25.5" customHeight="1">
      <c r="A87" s="4">
        <v>80</v>
      </c>
      <c r="B87" s="14">
        <v>4820085740204</v>
      </c>
      <c r="C87" s="18" t="s">
        <v>123</v>
      </c>
      <c r="D87" s="19" t="s">
        <v>98</v>
      </c>
      <c r="E87" s="8" t="s">
        <v>9</v>
      </c>
      <c r="F87" s="8" t="s">
        <v>33</v>
      </c>
      <c r="G87" s="8">
        <v>360</v>
      </c>
      <c r="H87" s="98">
        <v>18.92</v>
      </c>
      <c r="I87" s="16">
        <f t="shared" si="24"/>
        <v>25.22666666666667</v>
      </c>
      <c r="J87" s="6" t="s">
        <v>32</v>
      </c>
      <c r="K87" s="6">
        <f t="shared" si="23"/>
        <v>3.363555555555556</v>
      </c>
      <c r="L87" s="6">
        <f t="shared" si="21"/>
        <v>378.40000000000003</v>
      </c>
      <c r="M87" s="17">
        <f t="shared" si="22"/>
        <v>6811.200000000001</v>
      </c>
    </row>
    <row r="88" spans="1:13" ht="12.75">
      <c r="A88" s="38">
        <v>81</v>
      </c>
      <c r="B88" s="14">
        <v>4820085740457</v>
      </c>
      <c r="C88" s="26" t="s">
        <v>172</v>
      </c>
      <c r="D88" s="8" t="s">
        <v>12</v>
      </c>
      <c r="E88" s="8" t="s">
        <v>9</v>
      </c>
      <c r="F88" s="8" t="s">
        <v>13</v>
      </c>
      <c r="G88" s="8">
        <v>112</v>
      </c>
      <c r="H88" s="16">
        <v>58.71</v>
      </c>
      <c r="I88" s="16">
        <f>H88/5</f>
        <v>11.742</v>
      </c>
      <c r="J88" s="6" t="s">
        <v>107</v>
      </c>
      <c r="K88" s="6">
        <f>I88/3.5</f>
        <v>3.354857142857143</v>
      </c>
      <c r="L88" s="6">
        <f t="shared" si="21"/>
        <v>58.71</v>
      </c>
      <c r="M88" s="17">
        <f t="shared" si="22"/>
        <v>6575.52</v>
      </c>
    </row>
    <row r="89" spans="1:13" ht="12.75">
      <c r="A89" s="4">
        <v>82</v>
      </c>
      <c r="B89" s="14">
        <v>4820085740136</v>
      </c>
      <c r="C89" s="26" t="s">
        <v>172</v>
      </c>
      <c r="D89" s="8" t="s">
        <v>14</v>
      </c>
      <c r="E89" s="8" t="s">
        <v>9</v>
      </c>
      <c r="F89" s="8">
        <v>1</v>
      </c>
      <c r="G89" s="8">
        <v>60</v>
      </c>
      <c r="H89" s="16">
        <v>97.85</v>
      </c>
      <c r="I89" s="16">
        <f>H89/10</f>
        <v>9.785</v>
      </c>
      <c r="J89" s="6" t="s">
        <v>107</v>
      </c>
      <c r="K89" s="6">
        <f>I89/3.5</f>
        <v>2.795714285714286</v>
      </c>
      <c r="L89" s="6">
        <f t="shared" si="21"/>
        <v>97.85</v>
      </c>
      <c r="M89" s="17">
        <f t="shared" si="22"/>
        <v>5871</v>
      </c>
    </row>
    <row r="90" spans="1:13" ht="12.75">
      <c r="A90" s="38">
        <v>83</v>
      </c>
      <c r="B90" s="25" t="s">
        <v>36</v>
      </c>
      <c r="C90" s="23"/>
      <c r="D90" s="26"/>
      <c r="E90" s="26"/>
      <c r="F90" s="26"/>
      <c r="G90" s="26"/>
      <c r="H90" s="86"/>
      <c r="I90" s="26"/>
      <c r="J90" s="26"/>
      <c r="K90" s="26"/>
      <c r="L90" s="26"/>
      <c r="M90" s="27"/>
    </row>
    <row r="91" spans="1:13" ht="12.75">
      <c r="A91" s="4">
        <v>84</v>
      </c>
      <c r="B91" s="101">
        <v>4820085740419</v>
      </c>
      <c r="C91" s="102" t="s">
        <v>124</v>
      </c>
      <c r="D91" s="103" t="s">
        <v>40</v>
      </c>
      <c r="E91" s="104" t="s">
        <v>9</v>
      </c>
      <c r="F91" s="104">
        <v>8</v>
      </c>
      <c r="G91" s="104">
        <v>512</v>
      </c>
      <c r="H91" s="105">
        <v>25.8</v>
      </c>
      <c r="I91" s="105">
        <f>H91/1</f>
        <v>25.8</v>
      </c>
      <c r="J91" s="106" t="s">
        <v>38</v>
      </c>
      <c r="K91" s="106">
        <f>I91*0.5</f>
        <v>12.9</v>
      </c>
      <c r="L91" s="106">
        <f>H91*F91</f>
        <v>206.4</v>
      </c>
      <c r="M91" s="107">
        <f>H91*G91</f>
        <v>13209.6</v>
      </c>
    </row>
    <row r="92" spans="1:13" ht="12" customHeight="1">
      <c r="A92" s="38">
        <v>85</v>
      </c>
      <c r="B92" s="5">
        <v>4820085740679</v>
      </c>
      <c r="C92" s="28" t="s">
        <v>124</v>
      </c>
      <c r="D92" s="7" t="s">
        <v>37</v>
      </c>
      <c r="E92" s="8" t="s">
        <v>9</v>
      </c>
      <c r="F92" s="8">
        <v>6</v>
      </c>
      <c r="G92" s="8">
        <v>384</v>
      </c>
      <c r="H92" s="98">
        <v>33.76</v>
      </c>
      <c r="I92" s="16">
        <f>H92/1.4</f>
        <v>24.114285714285714</v>
      </c>
      <c r="J92" s="6" t="s">
        <v>38</v>
      </c>
      <c r="K92" s="6">
        <f>I92*0.5</f>
        <v>12.057142857142857</v>
      </c>
      <c r="L92" s="6">
        <f aca="true" t="shared" si="25" ref="L92:L100">H92*F92</f>
        <v>202.56</v>
      </c>
      <c r="M92" s="17">
        <f aca="true" t="shared" si="26" ref="M92:M100">H92*G92</f>
        <v>12963.84</v>
      </c>
    </row>
    <row r="93" spans="1:13" ht="12" customHeight="1">
      <c r="A93" s="4">
        <v>86</v>
      </c>
      <c r="B93" s="5">
        <v>4820085741461</v>
      </c>
      <c r="C93" s="29" t="s">
        <v>124</v>
      </c>
      <c r="D93" s="7" t="s">
        <v>141</v>
      </c>
      <c r="E93" s="8" t="s">
        <v>9</v>
      </c>
      <c r="F93" s="8">
        <v>1</v>
      </c>
      <c r="G93" s="8">
        <v>144</v>
      </c>
      <c r="H93" s="98">
        <v>79.08</v>
      </c>
      <c r="I93" s="16">
        <f>H93/3.5</f>
        <v>22.594285714285714</v>
      </c>
      <c r="J93" s="6" t="s">
        <v>38</v>
      </c>
      <c r="K93" s="6">
        <f>I93*0.5</f>
        <v>11.297142857142857</v>
      </c>
      <c r="L93" s="6">
        <f>H93*F93</f>
        <v>79.08</v>
      </c>
      <c r="M93" s="17">
        <f>H93*G93</f>
        <v>11387.52</v>
      </c>
    </row>
    <row r="94" spans="1:13" ht="12" customHeight="1">
      <c r="A94" s="38">
        <v>87</v>
      </c>
      <c r="B94" s="5">
        <v>4820085740013</v>
      </c>
      <c r="C94" s="28" t="s">
        <v>124</v>
      </c>
      <c r="D94" s="8" t="s">
        <v>39</v>
      </c>
      <c r="E94" s="8" t="s">
        <v>9</v>
      </c>
      <c r="F94" s="8" t="s">
        <v>13</v>
      </c>
      <c r="G94" s="8">
        <v>44</v>
      </c>
      <c r="H94" s="98">
        <v>242.24</v>
      </c>
      <c r="I94" s="16">
        <f>H94/12</f>
        <v>20.186666666666667</v>
      </c>
      <c r="J94" s="6" t="s">
        <v>38</v>
      </c>
      <c r="K94" s="6">
        <f>I94*0.5</f>
        <v>10.093333333333334</v>
      </c>
      <c r="L94" s="6">
        <f t="shared" si="25"/>
        <v>242.24</v>
      </c>
      <c r="M94" s="17">
        <f t="shared" si="26"/>
        <v>10658.560000000001</v>
      </c>
    </row>
    <row r="95" spans="1:13" ht="12" customHeight="1">
      <c r="A95" s="4">
        <v>88</v>
      </c>
      <c r="B95" s="5">
        <v>4823044500376</v>
      </c>
      <c r="C95" s="29" t="s">
        <v>99</v>
      </c>
      <c r="D95" s="8" t="s">
        <v>40</v>
      </c>
      <c r="E95" s="8" t="s">
        <v>9</v>
      </c>
      <c r="F95" s="8" t="s">
        <v>35</v>
      </c>
      <c r="G95" s="8">
        <v>384</v>
      </c>
      <c r="H95" s="98">
        <v>40.63</v>
      </c>
      <c r="I95" s="16">
        <f>H95/1</f>
        <v>40.63</v>
      </c>
      <c r="J95" s="6" t="s">
        <v>41</v>
      </c>
      <c r="K95" s="6">
        <f>I95*0.25</f>
        <v>10.1575</v>
      </c>
      <c r="L95" s="6">
        <f t="shared" si="25"/>
        <v>243.78000000000003</v>
      </c>
      <c r="M95" s="17">
        <f t="shared" si="26"/>
        <v>15601.920000000002</v>
      </c>
    </row>
    <row r="96" spans="1:13" ht="12" customHeight="1">
      <c r="A96" s="38">
        <v>89</v>
      </c>
      <c r="B96" s="5">
        <v>4823044500598</v>
      </c>
      <c r="C96" s="29" t="s">
        <v>99</v>
      </c>
      <c r="D96" s="8" t="s">
        <v>42</v>
      </c>
      <c r="E96" s="8" t="s">
        <v>9</v>
      </c>
      <c r="F96" s="8" t="s">
        <v>13</v>
      </c>
      <c r="G96" s="8">
        <v>90</v>
      </c>
      <c r="H96" s="98">
        <v>194.26</v>
      </c>
      <c r="I96" s="16">
        <f>H96/5</f>
        <v>38.852</v>
      </c>
      <c r="J96" s="6" t="s">
        <v>41</v>
      </c>
      <c r="K96" s="6">
        <f>I96*0.25</f>
        <v>9.713</v>
      </c>
      <c r="L96" s="6">
        <f t="shared" si="25"/>
        <v>194.26</v>
      </c>
      <c r="M96" s="17">
        <f t="shared" si="26"/>
        <v>17483.399999999998</v>
      </c>
    </row>
    <row r="97" spans="1:13" ht="12" customHeight="1">
      <c r="A97" s="4">
        <v>90</v>
      </c>
      <c r="B97" s="5">
        <v>4820085740495</v>
      </c>
      <c r="C97" s="29" t="s">
        <v>125</v>
      </c>
      <c r="D97" s="8" t="s">
        <v>43</v>
      </c>
      <c r="E97" s="8" t="s">
        <v>9</v>
      </c>
      <c r="F97" s="8">
        <v>1</v>
      </c>
      <c r="G97" s="8">
        <v>90</v>
      </c>
      <c r="H97" s="16">
        <v>114.12</v>
      </c>
      <c r="I97" s="16">
        <f>H97/7</f>
        <v>16.302857142857142</v>
      </c>
      <c r="J97" s="6" t="s">
        <v>38</v>
      </c>
      <c r="K97" s="6">
        <f>I97*0.5</f>
        <v>8.151428571428571</v>
      </c>
      <c r="L97" s="6">
        <f t="shared" si="25"/>
        <v>114.12</v>
      </c>
      <c r="M97" s="17">
        <f t="shared" si="26"/>
        <v>10270.800000000001</v>
      </c>
    </row>
    <row r="98" spans="1:13" ht="12" customHeight="1">
      <c r="A98" s="38">
        <v>91</v>
      </c>
      <c r="B98" s="5">
        <v>4820085740501</v>
      </c>
      <c r="C98" s="29" t="s">
        <v>125</v>
      </c>
      <c r="D98" s="8" t="s">
        <v>44</v>
      </c>
      <c r="E98" s="8" t="s">
        <v>9</v>
      </c>
      <c r="F98" s="8">
        <v>1</v>
      </c>
      <c r="G98" s="8">
        <v>44</v>
      </c>
      <c r="H98" s="16">
        <v>220.63</v>
      </c>
      <c r="I98" s="16">
        <f>H98/14</f>
        <v>15.759285714285713</v>
      </c>
      <c r="J98" s="6" t="s">
        <v>38</v>
      </c>
      <c r="K98" s="6">
        <f>I98*0.5</f>
        <v>7.879642857142857</v>
      </c>
      <c r="L98" s="6">
        <f t="shared" si="25"/>
        <v>220.63</v>
      </c>
      <c r="M98" s="17">
        <f t="shared" si="26"/>
        <v>9707.72</v>
      </c>
    </row>
    <row r="99" spans="1:13" ht="12" customHeight="1">
      <c r="A99" s="4">
        <v>92</v>
      </c>
      <c r="B99" s="5">
        <v>4820085740471</v>
      </c>
      <c r="C99" s="29" t="s">
        <v>126</v>
      </c>
      <c r="D99" s="8" t="s">
        <v>43</v>
      </c>
      <c r="E99" s="8" t="s">
        <v>9</v>
      </c>
      <c r="F99" s="8" t="s">
        <v>13</v>
      </c>
      <c r="G99" s="8">
        <v>90</v>
      </c>
      <c r="H99" s="16">
        <v>213.93</v>
      </c>
      <c r="I99" s="16">
        <f>H99/7</f>
        <v>30.56142857142857</v>
      </c>
      <c r="J99" s="6" t="s">
        <v>45</v>
      </c>
      <c r="K99" s="6">
        <f>I99*0.35</f>
        <v>10.696499999999999</v>
      </c>
      <c r="L99" s="6">
        <f t="shared" si="25"/>
        <v>213.93</v>
      </c>
      <c r="M99" s="17">
        <f t="shared" si="26"/>
        <v>19253.7</v>
      </c>
    </row>
    <row r="100" spans="1:13" ht="12" customHeight="1">
      <c r="A100" s="38">
        <v>93</v>
      </c>
      <c r="B100" s="5">
        <v>4820085740488</v>
      </c>
      <c r="C100" s="29" t="s">
        <v>126</v>
      </c>
      <c r="D100" s="8" t="s">
        <v>44</v>
      </c>
      <c r="E100" s="8" t="s">
        <v>9</v>
      </c>
      <c r="F100" s="8" t="s">
        <v>13</v>
      </c>
      <c r="G100" s="8">
        <v>44</v>
      </c>
      <c r="H100" s="16">
        <v>415.19</v>
      </c>
      <c r="I100" s="16">
        <f>H100/14</f>
        <v>29.65642857142857</v>
      </c>
      <c r="J100" s="6" t="s">
        <v>45</v>
      </c>
      <c r="K100" s="6">
        <f>I100*0.35</f>
        <v>10.37975</v>
      </c>
      <c r="L100" s="6">
        <f t="shared" si="25"/>
        <v>415.19</v>
      </c>
      <c r="M100" s="17">
        <f t="shared" si="26"/>
        <v>18268.36</v>
      </c>
    </row>
    <row r="101" spans="1:13" ht="12" customHeight="1">
      <c r="A101" s="4">
        <v>94</v>
      </c>
      <c r="B101" s="25" t="s">
        <v>103</v>
      </c>
      <c r="C101" s="26"/>
      <c r="D101" s="26"/>
      <c r="E101" s="26"/>
      <c r="F101" s="26"/>
      <c r="G101" s="26"/>
      <c r="H101" s="86"/>
      <c r="I101" s="26"/>
      <c r="J101" s="26"/>
      <c r="K101" s="26"/>
      <c r="L101" s="26"/>
      <c r="M101" s="27"/>
    </row>
    <row r="102" spans="1:13" ht="12" customHeight="1">
      <c r="A102" s="38">
        <v>95</v>
      </c>
      <c r="B102" s="5">
        <v>4820085741058</v>
      </c>
      <c r="C102" s="29" t="s">
        <v>165</v>
      </c>
      <c r="D102" s="8" t="s">
        <v>34</v>
      </c>
      <c r="E102" s="8" t="s">
        <v>9</v>
      </c>
      <c r="F102" s="8">
        <v>6</v>
      </c>
      <c r="G102" s="8">
        <v>384</v>
      </c>
      <c r="H102" s="98">
        <v>31.96</v>
      </c>
      <c r="I102" s="16">
        <f>H102/1</f>
        <v>31.96</v>
      </c>
      <c r="J102" s="6" t="s">
        <v>21</v>
      </c>
      <c r="K102" s="6">
        <f aca="true" t="shared" si="27" ref="K102:K109">I102/10</f>
        <v>3.196</v>
      </c>
      <c r="L102" s="6">
        <f aca="true" t="shared" si="28" ref="L102:L113">H102*F102</f>
        <v>191.76</v>
      </c>
      <c r="M102" s="17">
        <f aca="true" t="shared" si="29" ref="M102:M113">H102*G102</f>
        <v>12272.64</v>
      </c>
    </row>
    <row r="103" spans="1:13" ht="12" customHeight="1">
      <c r="A103" s="4">
        <v>96</v>
      </c>
      <c r="B103" s="5">
        <v>4820085741065</v>
      </c>
      <c r="C103" s="29" t="s">
        <v>165</v>
      </c>
      <c r="D103" s="8" t="s">
        <v>20</v>
      </c>
      <c r="E103" s="8" t="s">
        <v>9</v>
      </c>
      <c r="F103" s="8" t="s">
        <v>13</v>
      </c>
      <c r="G103" s="8">
        <v>144</v>
      </c>
      <c r="H103" s="98">
        <v>85.96</v>
      </c>
      <c r="I103" s="16">
        <f>H103/3</f>
        <v>28.653333333333332</v>
      </c>
      <c r="J103" s="6" t="s">
        <v>21</v>
      </c>
      <c r="K103" s="6">
        <f t="shared" si="27"/>
        <v>2.865333333333333</v>
      </c>
      <c r="L103" s="6">
        <f t="shared" si="28"/>
        <v>85.96</v>
      </c>
      <c r="M103" s="17">
        <f t="shared" si="29"/>
        <v>12378.24</v>
      </c>
    </row>
    <row r="104" spans="1:13" ht="12" customHeight="1">
      <c r="A104" s="38">
        <v>97</v>
      </c>
      <c r="B104" s="5">
        <v>4820085741072</v>
      </c>
      <c r="C104" s="29" t="s">
        <v>166</v>
      </c>
      <c r="D104" s="8" t="s">
        <v>34</v>
      </c>
      <c r="E104" s="8" t="s">
        <v>9</v>
      </c>
      <c r="F104" s="8">
        <v>6</v>
      </c>
      <c r="G104" s="8">
        <v>384</v>
      </c>
      <c r="H104" s="98">
        <v>38.57</v>
      </c>
      <c r="I104" s="16">
        <f>H104/1</f>
        <v>38.57</v>
      </c>
      <c r="J104" s="6" t="s">
        <v>21</v>
      </c>
      <c r="K104" s="6">
        <f t="shared" si="27"/>
        <v>3.857</v>
      </c>
      <c r="L104" s="6">
        <f t="shared" si="28"/>
        <v>231.42000000000002</v>
      </c>
      <c r="M104" s="17">
        <f t="shared" si="29"/>
        <v>14810.880000000001</v>
      </c>
    </row>
    <row r="105" spans="1:13" ht="12" customHeight="1">
      <c r="A105" s="4">
        <v>98</v>
      </c>
      <c r="B105" s="5">
        <v>4820085741089</v>
      </c>
      <c r="C105" s="29" t="s">
        <v>166</v>
      </c>
      <c r="D105" s="8" t="s">
        <v>20</v>
      </c>
      <c r="E105" s="8" t="s">
        <v>9</v>
      </c>
      <c r="F105" s="8" t="s">
        <v>13</v>
      </c>
      <c r="G105" s="8">
        <v>144</v>
      </c>
      <c r="H105" s="98">
        <v>104.7</v>
      </c>
      <c r="I105" s="16">
        <f>H105/3</f>
        <v>34.9</v>
      </c>
      <c r="J105" s="6" t="s">
        <v>21</v>
      </c>
      <c r="K105" s="6">
        <f t="shared" si="27"/>
        <v>3.4899999999999998</v>
      </c>
      <c r="L105" s="6">
        <f t="shared" si="28"/>
        <v>104.7</v>
      </c>
      <c r="M105" s="17">
        <f t="shared" si="29"/>
        <v>15076.800000000001</v>
      </c>
    </row>
    <row r="106" spans="1:13" ht="12" customHeight="1">
      <c r="A106" s="38">
        <v>99</v>
      </c>
      <c r="B106" s="5">
        <v>4820085741850</v>
      </c>
      <c r="C106" s="48" t="s">
        <v>167</v>
      </c>
      <c r="D106" s="8" t="s">
        <v>34</v>
      </c>
      <c r="E106" s="8" t="s">
        <v>9</v>
      </c>
      <c r="F106" s="8">
        <v>6</v>
      </c>
      <c r="G106" s="8">
        <v>384</v>
      </c>
      <c r="H106" s="98">
        <v>50.7</v>
      </c>
      <c r="I106" s="16">
        <f>H106/1</f>
        <v>50.7</v>
      </c>
      <c r="J106" s="6" t="s">
        <v>21</v>
      </c>
      <c r="K106" s="6">
        <f t="shared" si="27"/>
        <v>5.07</v>
      </c>
      <c r="L106" s="6">
        <f t="shared" si="28"/>
        <v>304.20000000000005</v>
      </c>
      <c r="M106" s="17">
        <f t="shared" si="29"/>
        <v>19468.800000000003</v>
      </c>
    </row>
    <row r="107" spans="1:13" ht="12" customHeight="1">
      <c r="A107" s="4">
        <v>100</v>
      </c>
      <c r="B107" s="5">
        <v>4820085741867</v>
      </c>
      <c r="C107" s="48" t="s">
        <v>167</v>
      </c>
      <c r="D107" s="8" t="s">
        <v>20</v>
      </c>
      <c r="E107" s="8" t="s">
        <v>9</v>
      </c>
      <c r="F107" s="8" t="s">
        <v>13</v>
      </c>
      <c r="G107" s="8">
        <v>144</v>
      </c>
      <c r="H107" s="98">
        <v>143.27</v>
      </c>
      <c r="I107" s="16">
        <f>H107/3</f>
        <v>47.75666666666667</v>
      </c>
      <c r="J107" s="6" t="s">
        <v>21</v>
      </c>
      <c r="K107" s="6">
        <f t="shared" si="27"/>
        <v>4.775666666666667</v>
      </c>
      <c r="L107" s="6">
        <f t="shared" si="28"/>
        <v>143.27</v>
      </c>
      <c r="M107" s="17">
        <f t="shared" si="29"/>
        <v>20630.88</v>
      </c>
    </row>
    <row r="108" spans="1:13" ht="12" customHeight="1">
      <c r="A108" s="38">
        <v>101</v>
      </c>
      <c r="B108" s="5">
        <v>4820085741874</v>
      </c>
      <c r="C108" s="48" t="s">
        <v>168</v>
      </c>
      <c r="D108" s="8" t="s">
        <v>34</v>
      </c>
      <c r="E108" s="8" t="s">
        <v>9</v>
      </c>
      <c r="F108" s="8">
        <v>6</v>
      </c>
      <c r="G108" s="8">
        <v>384</v>
      </c>
      <c r="H108" s="98">
        <v>54</v>
      </c>
      <c r="I108" s="16">
        <f>H108/1</f>
        <v>54</v>
      </c>
      <c r="J108" s="6" t="s">
        <v>21</v>
      </c>
      <c r="K108" s="6">
        <f t="shared" si="27"/>
        <v>5.4</v>
      </c>
      <c r="L108" s="6">
        <f t="shared" si="28"/>
        <v>324</v>
      </c>
      <c r="M108" s="17">
        <f t="shared" si="29"/>
        <v>20736</v>
      </c>
    </row>
    <row r="109" spans="1:13" ht="12" customHeight="1">
      <c r="A109" s="4">
        <v>102</v>
      </c>
      <c r="B109" s="5">
        <v>4820085741881</v>
      </c>
      <c r="C109" s="48" t="s">
        <v>168</v>
      </c>
      <c r="D109" s="8" t="s">
        <v>20</v>
      </c>
      <c r="E109" s="8" t="s">
        <v>9</v>
      </c>
      <c r="F109" s="8" t="s">
        <v>13</v>
      </c>
      <c r="G109" s="8">
        <v>144</v>
      </c>
      <c r="H109" s="98">
        <v>153.19</v>
      </c>
      <c r="I109" s="16">
        <f>H109/3</f>
        <v>51.06333333333333</v>
      </c>
      <c r="J109" s="6" t="s">
        <v>21</v>
      </c>
      <c r="K109" s="6">
        <f t="shared" si="27"/>
        <v>5.106333333333334</v>
      </c>
      <c r="L109" s="6">
        <f t="shared" si="28"/>
        <v>153.19</v>
      </c>
      <c r="M109" s="17">
        <f t="shared" si="29"/>
        <v>22059.36</v>
      </c>
    </row>
    <row r="110" spans="1:13" ht="12" customHeight="1">
      <c r="A110" s="38">
        <v>103</v>
      </c>
      <c r="B110" s="5">
        <v>4820085741898</v>
      </c>
      <c r="C110" s="48" t="s">
        <v>170</v>
      </c>
      <c r="D110" s="8" t="s">
        <v>34</v>
      </c>
      <c r="E110" s="8" t="s">
        <v>9</v>
      </c>
      <c r="F110" s="8">
        <v>6</v>
      </c>
      <c r="G110" s="8">
        <v>384</v>
      </c>
      <c r="H110" s="98">
        <v>103.6</v>
      </c>
      <c r="I110" s="16">
        <f>H110/1</f>
        <v>103.6</v>
      </c>
      <c r="J110" s="6" t="s">
        <v>169</v>
      </c>
      <c r="K110" s="6">
        <f>I110/12</f>
        <v>8.633333333333333</v>
      </c>
      <c r="L110" s="6">
        <f t="shared" si="28"/>
        <v>621.5999999999999</v>
      </c>
      <c r="M110" s="17">
        <f t="shared" si="29"/>
        <v>39782.399999999994</v>
      </c>
    </row>
    <row r="111" spans="1:13" ht="12" customHeight="1">
      <c r="A111" s="4">
        <v>104</v>
      </c>
      <c r="B111" s="5">
        <v>4820085741904</v>
      </c>
      <c r="C111" s="48" t="s">
        <v>170</v>
      </c>
      <c r="D111" s="8" t="s">
        <v>20</v>
      </c>
      <c r="E111" s="8" t="s">
        <v>9</v>
      </c>
      <c r="F111" s="8" t="s">
        <v>13</v>
      </c>
      <c r="G111" s="8">
        <v>144</v>
      </c>
      <c r="H111" s="98">
        <v>292.06</v>
      </c>
      <c r="I111" s="16">
        <f>H111/3</f>
        <v>97.35333333333334</v>
      </c>
      <c r="J111" s="6" t="s">
        <v>169</v>
      </c>
      <c r="K111" s="6">
        <f>I111/12</f>
        <v>8.112777777777778</v>
      </c>
      <c r="L111" s="6">
        <f t="shared" si="28"/>
        <v>292.06</v>
      </c>
      <c r="M111" s="17">
        <f t="shared" si="29"/>
        <v>42056.64</v>
      </c>
    </row>
    <row r="112" spans="1:13" ht="12" customHeight="1">
      <c r="A112" s="38">
        <v>105</v>
      </c>
      <c r="B112" s="5">
        <v>4820085741911</v>
      </c>
      <c r="C112" s="48" t="s">
        <v>171</v>
      </c>
      <c r="D112" s="8" t="s">
        <v>34</v>
      </c>
      <c r="E112" s="8" t="s">
        <v>9</v>
      </c>
      <c r="F112" s="8">
        <v>6</v>
      </c>
      <c r="G112" s="8">
        <v>384</v>
      </c>
      <c r="H112" s="98">
        <v>109.11</v>
      </c>
      <c r="I112" s="16">
        <f>H112/1</f>
        <v>109.11</v>
      </c>
      <c r="J112" s="6" t="s">
        <v>169</v>
      </c>
      <c r="K112" s="6">
        <f>I112/12</f>
        <v>9.0925</v>
      </c>
      <c r="L112" s="6">
        <f t="shared" si="28"/>
        <v>654.66</v>
      </c>
      <c r="M112" s="17">
        <f t="shared" si="29"/>
        <v>41898.24</v>
      </c>
    </row>
    <row r="113" spans="1:13" ht="12" customHeight="1">
      <c r="A113" s="4">
        <v>106</v>
      </c>
      <c r="B113" s="5">
        <v>4820085741928</v>
      </c>
      <c r="C113" s="48" t="s">
        <v>171</v>
      </c>
      <c r="D113" s="8" t="s">
        <v>20</v>
      </c>
      <c r="E113" s="8" t="s">
        <v>9</v>
      </c>
      <c r="F113" s="8" t="s">
        <v>13</v>
      </c>
      <c r="G113" s="8">
        <v>144</v>
      </c>
      <c r="H113" s="98">
        <v>311.89</v>
      </c>
      <c r="I113" s="16">
        <f>H113/3</f>
        <v>103.96333333333332</v>
      </c>
      <c r="J113" s="6" t="s">
        <v>169</v>
      </c>
      <c r="K113" s="6">
        <f>I113/12</f>
        <v>8.663611111111111</v>
      </c>
      <c r="L113" s="6">
        <f t="shared" si="28"/>
        <v>311.89</v>
      </c>
      <c r="M113" s="17">
        <f t="shared" si="29"/>
        <v>44912.159999999996</v>
      </c>
    </row>
    <row r="114" spans="1:13" ht="12" customHeight="1">
      <c r="A114" s="38">
        <v>107</v>
      </c>
      <c r="B114" s="25" t="s">
        <v>46</v>
      </c>
      <c r="C114" s="26"/>
      <c r="D114" s="26"/>
      <c r="E114" s="26"/>
      <c r="F114" s="26"/>
      <c r="G114" s="26"/>
      <c r="H114" s="86"/>
      <c r="I114" s="26"/>
      <c r="J114" s="26"/>
      <c r="K114" s="26"/>
      <c r="L114" s="26"/>
      <c r="M114" s="27"/>
    </row>
    <row r="115" spans="1:13" ht="12" customHeight="1">
      <c r="A115" s="4">
        <v>108</v>
      </c>
      <c r="B115" s="5">
        <v>4823044500284</v>
      </c>
      <c r="C115" s="29" t="s">
        <v>47</v>
      </c>
      <c r="D115" s="7" t="s">
        <v>48</v>
      </c>
      <c r="E115" s="8" t="s">
        <v>9</v>
      </c>
      <c r="F115" s="8" t="s">
        <v>24</v>
      </c>
      <c r="G115" s="8">
        <v>640</v>
      </c>
      <c r="H115" s="98">
        <v>38.88</v>
      </c>
      <c r="I115" s="16">
        <f>H115/0.7</f>
        <v>55.54285714285715</v>
      </c>
      <c r="J115" s="7" t="s">
        <v>29</v>
      </c>
      <c r="K115" s="6">
        <f aca="true" t="shared" si="30" ref="K115:K125">I115/11</f>
        <v>5.04935064935065</v>
      </c>
      <c r="L115" s="6">
        <f aca="true" t="shared" si="31" ref="L115:L126">H115*F115</f>
        <v>311.04</v>
      </c>
      <c r="M115" s="17">
        <f aca="true" t="shared" si="32" ref="M115:M126">H115*G115</f>
        <v>24883.2</v>
      </c>
    </row>
    <row r="116" spans="1:13" ht="12" customHeight="1">
      <c r="A116" s="38">
        <v>109</v>
      </c>
      <c r="B116" s="5">
        <v>4823044500581</v>
      </c>
      <c r="C116" s="29" t="s">
        <v>47</v>
      </c>
      <c r="D116" s="7" t="s">
        <v>49</v>
      </c>
      <c r="E116" s="8" t="s">
        <v>9</v>
      </c>
      <c r="F116" s="8" t="s">
        <v>35</v>
      </c>
      <c r="G116" s="8">
        <v>180</v>
      </c>
      <c r="H116" s="98">
        <v>124.98</v>
      </c>
      <c r="I116" s="16">
        <f>H116/2.5</f>
        <v>49.992000000000004</v>
      </c>
      <c r="J116" s="7" t="s">
        <v>29</v>
      </c>
      <c r="K116" s="6">
        <f t="shared" si="30"/>
        <v>4.544727272727273</v>
      </c>
      <c r="L116" s="6">
        <f t="shared" si="31"/>
        <v>749.88</v>
      </c>
      <c r="M116" s="17">
        <f t="shared" si="32"/>
        <v>22496.4</v>
      </c>
    </row>
    <row r="117" spans="1:13" ht="12" customHeight="1">
      <c r="A117" s="4">
        <v>110</v>
      </c>
      <c r="B117" s="5">
        <v>4820085741386</v>
      </c>
      <c r="C117" s="29" t="s">
        <v>47</v>
      </c>
      <c r="D117" s="7" t="s">
        <v>14</v>
      </c>
      <c r="E117" s="8" t="s">
        <v>9</v>
      </c>
      <c r="F117" s="8">
        <v>1</v>
      </c>
      <c r="G117" s="8">
        <v>48</v>
      </c>
      <c r="H117" s="98">
        <v>479.26</v>
      </c>
      <c r="I117" s="16">
        <f>H117/10</f>
        <v>47.926</v>
      </c>
      <c r="J117" s="7" t="s">
        <v>29</v>
      </c>
      <c r="K117" s="6">
        <f>I117/11</f>
        <v>4.356909090909091</v>
      </c>
      <c r="L117" s="6">
        <f t="shared" si="31"/>
        <v>479.26</v>
      </c>
      <c r="M117" s="17">
        <f t="shared" si="32"/>
        <v>23004.48</v>
      </c>
    </row>
    <row r="118" spans="1:13" ht="12" customHeight="1">
      <c r="A118" s="38">
        <v>111</v>
      </c>
      <c r="B118" s="5">
        <v>4823044500017</v>
      </c>
      <c r="C118" s="29" t="s">
        <v>50</v>
      </c>
      <c r="D118" s="7" t="s">
        <v>48</v>
      </c>
      <c r="E118" s="8" t="s">
        <v>9</v>
      </c>
      <c r="F118" s="8" t="s">
        <v>24</v>
      </c>
      <c r="G118" s="8">
        <v>640</v>
      </c>
      <c r="H118" s="98">
        <v>46.73</v>
      </c>
      <c r="I118" s="16">
        <f>H118/0.7</f>
        <v>66.75714285714285</v>
      </c>
      <c r="J118" s="7" t="s">
        <v>29</v>
      </c>
      <c r="K118" s="6">
        <f t="shared" si="30"/>
        <v>6.068831168831168</v>
      </c>
      <c r="L118" s="6">
        <f t="shared" si="31"/>
        <v>373.84</v>
      </c>
      <c r="M118" s="17">
        <f t="shared" si="32"/>
        <v>29907.199999999997</v>
      </c>
    </row>
    <row r="119" spans="1:13" ht="12" customHeight="1">
      <c r="A119" s="4">
        <v>112</v>
      </c>
      <c r="B119" s="5">
        <v>4823044500918</v>
      </c>
      <c r="C119" s="29" t="s">
        <v>50</v>
      </c>
      <c r="D119" s="7" t="s">
        <v>49</v>
      </c>
      <c r="E119" s="8" t="s">
        <v>9</v>
      </c>
      <c r="F119" s="8" t="s">
        <v>35</v>
      </c>
      <c r="G119" s="8">
        <v>180</v>
      </c>
      <c r="H119" s="98">
        <v>152.02</v>
      </c>
      <c r="I119" s="16">
        <f>H119/2.5</f>
        <v>60.80800000000001</v>
      </c>
      <c r="J119" s="7" t="s">
        <v>29</v>
      </c>
      <c r="K119" s="6">
        <f t="shared" si="30"/>
        <v>5.5280000000000005</v>
      </c>
      <c r="L119" s="6">
        <f t="shared" si="31"/>
        <v>912.1200000000001</v>
      </c>
      <c r="M119" s="17">
        <f t="shared" si="32"/>
        <v>27363.600000000002</v>
      </c>
    </row>
    <row r="120" spans="1:13" ht="12" customHeight="1">
      <c r="A120" s="38">
        <v>113</v>
      </c>
      <c r="B120" s="5">
        <v>4820085741379</v>
      </c>
      <c r="C120" s="29" t="s">
        <v>50</v>
      </c>
      <c r="D120" s="7" t="s">
        <v>14</v>
      </c>
      <c r="E120" s="8" t="s">
        <v>9</v>
      </c>
      <c r="F120" s="8">
        <v>1</v>
      </c>
      <c r="G120" s="8">
        <v>48</v>
      </c>
      <c r="H120" s="98">
        <v>600.97</v>
      </c>
      <c r="I120" s="16">
        <f>H120/10</f>
        <v>60.097</v>
      </c>
      <c r="J120" s="7" t="s">
        <v>29</v>
      </c>
      <c r="K120" s="6">
        <f t="shared" si="30"/>
        <v>5.463363636363637</v>
      </c>
      <c r="L120" s="6">
        <f t="shared" si="31"/>
        <v>600.97</v>
      </c>
      <c r="M120" s="17">
        <f t="shared" si="32"/>
        <v>28846.56</v>
      </c>
    </row>
    <row r="121" spans="1:13" ht="12" customHeight="1">
      <c r="A121" s="4">
        <v>114</v>
      </c>
      <c r="B121" s="5">
        <v>4823044500352</v>
      </c>
      <c r="C121" s="29" t="s">
        <v>51</v>
      </c>
      <c r="D121" s="7" t="s">
        <v>48</v>
      </c>
      <c r="E121" s="8" t="s">
        <v>9</v>
      </c>
      <c r="F121" s="8" t="s">
        <v>24</v>
      </c>
      <c r="G121" s="8">
        <v>640</v>
      </c>
      <c r="H121" s="98">
        <v>38.16</v>
      </c>
      <c r="I121" s="16">
        <f>H121/0.7</f>
        <v>54.51428571428571</v>
      </c>
      <c r="J121" s="7" t="s">
        <v>29</v>
      </c>
      <c r="K121" s="6">
        <f t="shared" si="30"/>
        <v>4.955844155844155</v>
      </c>
      <c r="L121" s="6">
        <f t="shared" si="31"/>
        <v>305.28</v>
      </c>
      <c r="M121" s="17">
        <f t="shared" si="32"/>
        <v>24422.399999999998</v>
      </c>
    </row>
    <row r="122" spans="1:13" ht="12" customHeight="1">
      <c r="A122" s="38">
        <v>115</v>
      </c>
      <c r="B122" s="5">
        <v>4823044500062</v>
      </c>
      <c r="C122" s="29" t="s">
        <v>51</v>
      </c>
      <c r="D122" s="7" t="s">
        <v>49</v>
      </c>
      <c r="E122" s="8" t="s">
        <v>9</v>
      </c>
      <c r="F122" s="8" t="s">
        <v>35</v>
      </c>
      <c r="G122" s="8">
        <v>180</v>
      </c>
      <c r="H122" s="98">
        <v>122.32</v>
      </c>
      <c r="I122" s="16">
        <f>H122/2.5</f>
        <v>48.928</v>
      </c>
      <c r="J122" s="7" t="s">
        <v>29</v>
      </c>
      <c r="K122" s="6">
        <f t="shared" si="30"/>
        <v>4.4479999999999995</v>
      </c>
      <c r="L122" s="6">
        <f t="shared" si="31"/>
        <v>733.92</v>
      </c>
      <c r="M122" s="17">
        <f t="shared" si="32"/>
        <v>22017.6</v>
      </c>
    </row>
    <row r="123" spans="1:13" ht="12" customHeight="1">
      <c r="A123" s="4">
        <v>116</v>
      </c>
      <c r="B123" s="5">
        <v>4820085741409</v>
      </c>
      <c r="C123" s="29" t="s">
        <v>51</v>
      </c>
      <c r="D123" s="7" t="s">
        <v>14</v>
      </c>
      <c r="E123" s="8" t="s">
        <v>9</v>
      </c>
      <c r="F123" s="8">
        <v>1</v>
      </c>
      <c r="G123" s="8">
        <v>48</v>
      </c>
      <c r="H123" s="98">
        <v>474.19</v>
      </c>
      <c r="I123" s="16">
        <f>H123/10</f>
        <v>47.419</v>
      </c>
      <c r="J123" s="7" t="s">
        <v>29</v>
      </c>
      <c r="K123" s="6">
        <f t="shared" si="30"/>
        <v>4.310818181818181</v>
      </c>
      <c r="L123" s="6">
        <f t="shared" si="31"/>
        <v>474.19</v>
      </c>
      <c r="M123" s="17">
        <f t="shared" si="32"/>
        <v>22761.12</v>
      </c>
    </row>
    <row r="124" spans="1:13" ht="12" customHeight="1">
      <c r="A124" s="38">
        <v>117</v>
      </c>
      <c r="B124" s="5">
        <v>4823044500130</v>
      </c>
      <c r="C124" s="29" t="s">
        <v>52</v>
      </c>
      <c r="D124" s="7" t="s">
        <v>48</v>
      </c>
      <c r="E124" s="8" t="s">
        <v>9</v>
      </c>
      <c r="F124" s="8" t="s">
        <v>24</v>
      </c>
      <c r="G124" s="8">
        <v>640</v>
      </c>
      <c r="H124" s="98">
        <v>46.85</v>
      </c>
      <c r="I124" s="16">
        <f>H124/0.7</f>
        <v>66.92857142857143</v>
      </c>
      <c r="J124" s="7" t="s">
        <v>29</v>
      </c>
      <c r="K124" s="6">
        <f t="shared" si="30"/>
        <v>6.084415584415584</v>
      </c>
      <c r="L124" s="6">
        <f t="shared" si="31"/>
        <v>374.8</v>
      </c>
      <c r="M124" s="17">
        <f t="shared" si="32"/>
        <v>29984</v>
      </c>
    </row>
    <row r="125" spans="1:13" ht="12" customHeight="1">
      <c r="A125" s="4">
        <v>118</v>
      </c>
      <c r="B125" s="5">
        <v>4823044500154</v>
      </c>
      <c r="C125" s="29" t="s">
        <v>52</v>
      </c>
      <c r="D125" s="7" t="s">
        <v>49</v>
      </c>
      <c r="E125" s="8" t="s">
        <v>9</v>
      </c>
      <c r="F125" s="8" t="s">
        <v>35</v>
      </c>
      <c r="G125" s="8">
        <v>180</v>
      </c>
      <c r="H125" s="98">
        <v>149.97</v>
      </c>
      <c r="I125" s="16">
        <f>H125/2.5</f>
        <v>59.988</v>
      </c>
      <c r="J125" s="7" t="s">
        <v>29</v>
      </c>
      <c r="K125" s="6">
        <f t="shared" si="30"/>
        <v>5.453454545454545</v>
      </c>
      <c r="L125" s="6">
        <f t="shared" si="31"/>
        <v>899.8199999999999</v>
      </c>
      <c r="M125" s="17">
        <f t="shared" si="32"/>
        <v>26994.6</v>
      </c>
    </row>
    <row r="126" spans="1:13" ht="12" customHeight="1">
      <c r="A126" s="38">
        <v>119</v>
      </c>
      <c r="B126" s="5">
        <v>4820085741393</v>
      </c>
      <c r="C126" s="29" t="s">
        <v>52</v>
      </c>
      <c r="D126" s="7" t="s">
        <v>14</v>
      </c>
      <c r="E126" s="8" t="s">
        <v>9</v>
      </c>
      <c r="F126" s="8">
        <v>1</v>
      </c>
      <c r="G126" s="8">
        <v>48</v>
      </c>
      <c r="H126" s="98">
        <v>595.9</v>
      </c>
      <c r="I126" s="16">
        <f>H126/10</f>
        <v>59.589999999999996</v>
      </c>
      <c r="J126" s="7" t="s">
        <v>29</v>
      </c>
      <c r="K126" s="6">
        <f>I126/11</f>
        <v>5.417272727272727</v>
      </c>
      <c r="L126" s="6">
        <f t="shared" si="31"/>
        <v>595.9</v>
      </c>
      <c r="M126" s="17">
        <f t="shared" si="32"/>
        <v>28603.199999999997</v>
      </c>
    </row>
    <row r="127" spans="1:13" ht="12" customHeight="1">
      <c r="A127" s="4">
        <v>120</v>
      </c>
      <c r="B127" s="25" t="s">
        <v>139</v>
      </c>
      <c r="C127" s="26"/>
      <c r="D127" s="26"/>
      <c r="E127" s="26"/>
      <c r="F127" s="26"/>
      <c r="G127" s="26"/>
      <c r="H127" s="86"/>
      <c r="I127" s="26"/>
      <c r="J127" s="26"/>
      <c r="K127" s="26"/>
      <c r="L127" s="26"/>
      <c r="M127" s="27"/>
    </row>
    <row r="128" spans="1:13" ht="12" customHeight="1">
      <c r="A128" s="38">
        <v>121</v>
      </c>
      <c r="B128" s="5">
        <v>4823044500499</v>
      </c>
      <c r="C128" s="31" t="s">
        <v>53</v>
      </c>
      <c r="D128" s="32" t="s">
        <v>54</v>
      </c>
      <c r="E128" s="8" t="s">
        <v>9</v>
      </c>
      <c r="F128" s="33" t="s">
        <v>24</v>
      </c>
      <c r="G128" s="33">
        <v>640</v>
      </c>
      <c r="H128" s="16">
        <v>25.72</v>
      </c>
      <c r="I128" s="47">
        <f>H128/0.9</f>
        <v>28.577777777777776</v>
      </c>
      <c r="J128" s="7" t="s">
        <v>55</v>
      </c>
      <c r="K128" s="6">
        <f>I128/9</f>
        <v>3.1753086419753083</v>
      </c>
      <c r="L128" s="6">
        <f aca="true" t="shared" si="33" ref="L128:L139">H128*F128</f>
        <v>205.76</v>
      </c>
      <c r="M128" s="17">
        <f aca="true" t="shared" si="34" ref="M128:M139">H128*G128</f>
        <v>16460.8</v>
      </c>
    </row>
    <row r="129" spans="1:13" ht="12" customHeight="1">
      <c r="A129" s="4">
        <v>122</v>
      </c>
      <c r="B129" s="5">
        <v>4823044500505</v>
      </c>
      <c r="C129" s="31" t="s">
        <v>53</v>
      </c>
      <c r="D129" s="7" t="s">
        <v>56</v>
      </c>
      <c r="E129" s="8" t="s">
        <v>9</v>
      </c>
      <c r="F129" s="8" t="s">
        <v>35</v>
      </c>
      <c r="G129" s="8">
        <v>180</v>
      </c>
      <c r="H129" s="16">
        <v>70.38</v>
      </c>
      <c r="I129" s="47">
        <f>H129/2.8</f>
        <v>25.135714285714286</v>
      </c>
      <c r="J129" s="7" t="s">
        <v>55</v>
      </c>
      <c r="K129" s="6">
        <f>I129/9</f>
        <v>2.7928571428571427</v>
      </c>
      <c r="L129" s="6">
        <f t="shared" si="33"/>
        <v>422.28</v>
      </c>
      <c r="M129" s="17">
        <f t="shared" si="34"/>
        <v>12668.4</v>
      </c>
    </row>
    <row r="130" spans="1:13" ht="12" customHeight="1">
      <c r="A130" s="38">
        <v>123</v>
      </c>
      <c r="B130" s="5">
        <v>4820085741119</v>
      </c>
      <c r="C130" s="31" t="s">
        <v>53</v>
      </c>
      <c r="D130" s="7" t="s">
        <v>39</v>
      </c>
      <c r="E130" s="8" t="s">
        <v>9</v>
      </c>
      <c r="F130" s="8">
        <v>1</v>
      </c>
      <c r="G130" s="8">
        <v>48</v>
      </c>
      <c r="H130" s="16">
        <v>282.89</v>
      </c>
      <c r="I130" s="47">
        <f>H130/12</f>
        <v>23.574166666666667</v>
      </c>
      <c r="J130" s="7" t="s">
        <v>55</v>
      </c>
      <c r="K130" s="6">
        <f aca="true" t="shared" si="35" ref="K130:K138">I130/9</f>
        <v>2.6193518518518517</v>
      </c>
      <c r="L130" s="6">
        <f t="shared" si="33"/>
        <v>282.89</v>
      </c>
      <c r="M130" s="17">
        <f t="shared" si="34"/>
        <v>13578.72</v>
      </c>
    </row>
    <row r="131" spans="1:13" ht="12" customHeight="1">
      <c r="A131" s="4">
        <v>124</v>
      </c>
      <c r="B131" s="5">
        <v>4823044500550</v>
      </c>
      <c r="C131" s="29" t="s">
        <v>57</v>
      </c>
      <c r="D131" s="7" t="s">
        <v>54</v>
      </c>
      <c r="E131" s="8" t="s">
        <v>9</v>
      </c>
      <c r="F131" s="8" t="s">
        <v>24</v>
      </c>
      <c r="G131" s="8">
        <v>640</v>
      </c>
      <c r="H131" s="16">
        <v>24.63</v>
      </c>
      <c r="I131" s="67">
        <f>H131/0.9</f>
        <v>27.366666666666664</v>
      </c>
      <c r="J131" s="7" t="s">
        <v>55</v>
      </c>
      <c r="K131" s="6">
        <f t="shared" si="35"/>
        <v>3.0407407407407403</v>
      </c>
      <c r="L131" s="6">
        <f t="shared" si="33"/>
        <v>197.04</v>
      </c>
      <c r="M131" s="17">
        <f t="shared" si="34"/>
        <v>15763.199999999999</v>
      </c>
    </row>
    <row r="132" spans="1:13" ht="12" customHeight="1">
      <c r="A132" s="38">
        <v>125</v>
      </c>
      <c r="B132" s="5">
        <v>4823044500567</v>
      </c>
      <c r="C132" s="29" t="s">
        <v>57</v>
      </c>
      <c r="D132" s="7" t="s">
        <v>56</v>
      </c>
      <c r="E132" s="8" t="s">
        <v>9</v>
      </c>
      <c r="F132" s="8" t="s">
        <v>35</v>
      </c>
      <c r="G132" s="8">
        <v>180</v>
      </c>
      <c r="H132" s="16">
        <v>64.97</v>
      </c>
      <c r="I132" s="67">
        <f>H132/2.8</f>
        <v>23.20357142857143</v>
      </c>
      <c r="J132" s="7" t="s">
        <v>55</v>
      </c>
      <c r="K132" s="6">
        <f t="shared" si="35"/>
        <v>2.5781746031746033</v>
      </c>
      <c r="L132" s="6">
        <f t="shared" si="33"/>
        <v>389.82</v>
      </c>
      <c r="M132" s="17">
        <f t="shared" si="34"/>
        <v>11694.6</v>
      </c>
    </row>
    <row r="133" spans="1:13" ht="12" customHeight="1">
      <c r="A133" s="4">
        <v>126</v>
      </c>
      <c r="B133" s="5">
        <v>4820085741133</v>
      </c>
      <c r="C133" s="29" t="s">
        <v>57</v>
      </c>
      <c r="D133" s="7" t="s">
        <v>39</v>
      </c>
      <c r="E133" s="8" t="s">
        <v>9</v>
      </c>
      <c r="F133" s="8">
        <v>1</v>
      </c>
      <c r="G133" s="8">
        <v>48</v>
      </c>
      <c r="H133" s="16">
        <v>257.17</v>
      </c>
      <c r="I133" s="67">
        <f>H133/12</f>
        <v>21.430833333333336</v>
      </c>
      <c r="J133" s="7" t="s">
        <v>55</v>
      </c>
      <c r="K133" s="6">
        <f t="shared" si="35"/>
        <v>2.381203703703704</v>
      </c>
      <c r="L133" s="6">
        <f t="shared" si="33"/>
        <v>257.17</v>
      </c>
      <c r="M133" s="17">
        <f t="shared" si="34"/>
        <v>12344.16</v>
      </c>
    </row>
    <row r="134" spans="1:13" ht="12" customHeight="1">
      <c r="A134" s="38">
        <v>127</v>
      </c>
      <c r="B134" s="5">
        <v>4820085741515</v>
      </c>
      <c r="C134" s="29" t="s">
        <v>57</v>
      </c>
      <c r="D134" s="7" t="s">
        <v>105</v>
      </c>
      <c r="E134" s="8" t="s">
        <v>9</v>
      </c>
      <c r="F134" s="8">
        <v>1</v>
      </c>
      <c r="G134" s="8">
        <v>6</v>
      </c>
      <c r="H134" s="16">
        <v>1001.63</v>
      </c>
      <c r="I134" s="47">
        <f>H134/55</f>
        <v>18.211454545454547</v>
      </c>
      <c r="J134" s="7" t="s">
        <v>55</v>
      </c>
      <c r="K134" s="6">
        <f t="shared" si="35"/>
        <v>2.0234949494949497</v>
      </c>
      <c r="L134" s="6">
        <f t="shared" si="33"/>
        <v>1001.63</v>
      </c>
      <c r="M134" s="17">
        <f t="shared" si="34"/>
        <v>6009.78</v>
      </c>
    </row>
    <row r="135" spans="1:13" ht="12" customHeight="1">
      <c r="A135" s="4">
        <v>128</v>
      </c>
      <c r="B135" s="5">
        <v>4823044500529</v>
      </c>
      <c r="C135" s="29" t="s">
        <v>58</v>
      </c>
      <c r="D135" s="7" t="s">
        <v>54</v>
      </c>
      <c r="E135" s="8" t="s">
        <v>9</v>
      </c>
      <c r="F135" s="8" t="s">
        <v>24</v>
      </c>
      <c r="G135" s="8">
        <v>640</v>
      </c>
      <c r="H135" s="16">
        <v>25.72</v>
      </c>
      <c r="I135" s="67">
        <f>H135/0.9</f>
        <v>28.577777777777776</v>
      </c>
      <c r="J135" s="7" t="s">
        <v>55</v>
      </c>
      <c r="K135" s="6">
        <f t="shared" si="35"/>
        <v>3.1753086419753083</v>
      </c>
      <c r="L135" s="6">
        <f t="shared" si="33"/>
        <v>205.76</v>
      </c>
      <c r="M135" s="17">
        <f t="shared" si="34"/>
        <v>16460.8</v>
      </c>
    </row>
    <row r="136" spans="1:13" ht="12" customHeight="1">
      <c r="A136" s="38">
        <v>129</v>
      </c>
      <c r="B136" s="5">
        <v>4823044500536</v>
      </c>
      <c r="C136" s="29" t="s">
        <v>58</v>
      </c>
      <c r="D136" s="7" t="s">
        <v>56</v>
      </c>
      <c r="E136" s="8" t="s">
        <v>9</v>
      </c>
      <c r="F136" s="8" t="s">
        <v>35</v>
      </c>
      <c r="G136" s="8">
        <v>180</v>
      </c>
      <c r="H136" s="16">
        <v>69.71</v>
      </c>
      <c r="I136" s="67">
        <f>H136/2.8</f>
        <v>24.896428571428572</v>
      </c>
      <c r="J136" s="7" t="s">
        <v>55</v>
      </c>
      <c r="K136" s="6">
        <f t="shared" si="35"/>
        <v>2.766269841269841</v>
      </c>
      <c r="L136" s="6">
        <f t="shared" si="33"/>
        <v>418.26</v>
      </c>
      <c r="M136" s="17">
        <f t="shared" si="34"/>
        <v>12547.8</v>
      </c>
    </row>
    <row r="137" spans="1:13" ht="12" customHeight="1">
      <c r="A137" s="4">
        <v>130</v>
      </c>
      <c r="B137" s="5">
        <v>4820085741126</v>
      </c>
      <c r="C137" s="29" t="s">
        <v>58</v>
      </c>
      <c r="D137" s="7" t="s">
        <v>39</v>
      </c>
      <c r="E137" s="8" t="s">
        <v>9</v>
      </c>
      <c r="F137" s="8">
        <v>1</v>
      </c>
      <c r="G137" s="8">
        <v>48</v>
      </c>
      <c r="H137" s="16">
        <v>277.48</v>
      </c>
      <c r="I137" s="67">
        <f>H137/12</f>
        <v>23.123333333333335</v>
      </c>
      <c r="J137" s="7" t="s">
        <v>55</v>
      </c>
      <c r="K137" s="6">
        <f t="shared" si="35"/>
        <v>2.5692592592592596</v>
      </c>
      <c r="L137" s="6">
        <f t="shared" si="33"/>
        <v>277.48</v>
      </c>
      <c r="M137" s="17">
        <f t="shared" si="34"/>
        <v>13319.04</v>
      </c>
    </row>
    <row r="138" spans="1:13" ht="12" customHeight="1">
      <c r="A138" s="38">
        <v>131</v>
      </c>
      <c r="B138" s="5">
        <v>4820085741508</v>
      </c>
      <c r="C138" s="29" t="s">
        <v>58</v>
      </c>
      <c r="D138" s="7" t="s">
        <v>105</v>
      </c>
      <c r="E138" s="8" t="s">
        <v>9</v>
      </c>
      <c r="F138" s="8">
        <v>1</v>
      </c>
      <c r="G138" s="8">
        <v>6</v>
      </c>
      <c r="H138" s="16">
        <v>1088.25</v>
      </c>
      <c r="I138" s="47">
        <f>H138/55</f>
        <v>19.786363636363635</v>
      </c>
      <c r="J138" s="7" t="s">
        <v>55</v>
      </c>
      <c r="K138" s="6">
        <f t="shared" si="35"/>
        <v>2.1984848484848483</v>
      </c>
      <c r="L138" s="6">
        <f t="shared" si="33"/>
        <v>1088.25</v>
      </c>
      <c r="M138" s="17">
        <f t="shared" si="34"/>
        <v>6529.5</v>
      </c>
    </row>
    <row r="139" spans="1:13" ht="12" customHeight="1">
      <c r="A139" s="4">
        <v>132</v>
      </c>
      <c r="B139" s="5">
        <v>4820085740839</v>
      </c>
      <c r="C139" s="29" t="s">
        <v>127</v>
      </c>
      <c r="D139" s="8" t="s">
        <v>34</v>
      </c>
      <c r="E139" s="8" t="s">
        <v>9</v>
      </c>
      <c r="F139" s="8">
        <v>8</v>
      </c>
      <c r="G139" s="8">
        <v>640</v>
      </c>
      <c r="H139" s="98">
        <v>59.48</v>
      </c>
      <c r="I139" s="47">
        <f>H139/1</f>
        <v>59.48</v>
      </c>
      <c r="J139" s="6" t="s">
        <v>32</v>
      </c>
      <c r="K139" s="6">
        <f>I139/7.5</f>
        <v>7.930666666666666</v>
      </c>
      <c r="L139" s="6">
        <f t="shared" si="33"/>
        <v>475.84</v>
      </c>
      <c r="M139" s="17">
        <f t="shared" si="34"/>
        <v>38067.2</v>
      </c>
    </row>
    <row r="140" spans="1:13" ht="12" customHeight="1">
      <c r="A140" s="38">
        <v>133</v>
      </c>
      <c r="B140" s="5">
        <v>4820085740846</v>
      </c>
      <c r="C140" s="29" t="s">
        <v>127</v>
      </c>
      <c r="D140" s="8" t="s">
        <v>20</v>
      </c>
      <c r="E140" s="8" t="s">
        <v>9</v>
      </c>
      <c r="F140" s="8">
        <v>6</v>
      </c>
      <c r="G140" s="8">
        <v>180</v>
      </c>
      <c r="H140" s="98">
        <v>152.77</v>
      </c>
      <c r="I140" s="47">
        <f>H140/3</f>
        <v>50.92333333333334</v>
      </c>
      <c r="J140" s="6" t="s">
        <v>32</v>
      </c>
      <c r="K140" s="6">
        <f>I140/7.5</f>
        <v>6.789777777777778</v>
      </c>
      <c r="L140" s="6">
        <f>H140*F140</f>
        <v>916.6200000000001</v>
      </c>
      <c r="M140" s="17">
        <f>H140*G140</f>
        <v>27498.600000000002</v>
      </c>
    </row>
    <row r="141" spans="1:13" ht="12" customHeight="1">
      <c r="A141" s="4">
        <v>134</v>
      </c>
      <c r="B141" s="9">
        <v>4820085740853</v>
      </c>
      <c r="C141" s="49" t="s">
        <v>127</v>
      </c>
      <c r="D141" s="51" t="s">
        <v>14</v>
      </c>
      <c r="E141" s="51" t="s">
        <v>9</v>
      </c>
      <c r="F141" s="51">
        <v>1</v>
      </c>
      <c r="G141" s="51">
        <v>48</v>
      </c>
      <c r="H141" s="100">
        <v>500.94</v>
      </c>
      <c r="I141" s="52">
        <f>H141/10</f>
        <v>50.094</v>
      </c>
      <c r="J141" s="53" t="s">
        <v>32</v>
      </c>
      <c r="K141" s="53">
        <f>I141/7.5</f>
        <v>6.6792</v>
      </c>
      <c r="L141" s="53">
        <f>H141*F141</f>
        <v>500.94</v>
      </c>
      <c r="M141" s="54">
        <f>H141*G141</f>
        <v>24045.12</v>
      </c>
    </row>
    <row r="142" spans="1:13" ht="12" customHeight="1">
      <c r="A142" s="38">
        <v>135</v>
      </c>
      <c r="B142" s="25" t="s">
        <v>138</v>
      </c>
      <c r="C142" s="26"/>
      <c r="D142" s="26"/>
      <c r="E142" s="26"/>
      <c r="F142" s="26"/>
      <c r="G142" s="26"/>
      <c r="H142" s="86"/>
      <c r="I142" s="26"/>
      <c r="J142" s="26"/>
      <c r="K142" s="26"/>
      <c r="L142" s="59"/>
      <c r="M142" s="60"/>
    </row>
    <row r="143" spans="1:13" ht="12" customHeight="1">
      <c r="A143" s="4">
        <v>136</v>
      </c>
      <c r="B143" s="55">
        <v>4823044500680</v>
      </c>
      <c r="C143" s="31" t="s">
        <v>59</v>
      </c>
      <c r="D143" s="33" t="s">
        <v>54</v>
      </c>
      <c r="E143" s="33" t="s">
        <v>9</v>
      </c>
      <c r="F143" s="33" t="s">
        <v>24</v>
      </c>
      <c r="G143" s="33">
        <v>640</v>
      </c>
      <c r="H143" s="96">
        <v>26.4</v>
      </c>
      <c r="I143" s="67">
        <f>H143/0.9</f>
        <v>29.333333333333332</v>
      </c>
      <c r="J143" s="32" t="s">
        <v>60</v>
      </c>
      <c r="K143" s="56">
        <f aca="true" t="shared" si="36" ref="K143:K197">I143/9</f>
        <v>3.259259259259259</v>
      </c>
      <c r="L143" s="56">
        <f aca="true" t="shared" si="37" ref="L143:L212">H143*F143</f>
        <v>211.2</v>
      </c>
      <c r="M143" s="57">
        <f aca="true" t="shared" si="38" ref="M143:M212">H143*G143</f>
        <v>16896</v>
      </c>
    </row>
    <row r="144" spans="1:13" ht="12" customHeight="1">
      <c r="A144" s="38">
        <v>137</v>
      </c>
      <c r="B144" s="5">
        <v>4823044500697</v>
      </c>
      <c r="C144" s="29" t="s">
        <v>59</v>
      </c>
      <c r="D144" s="8" t="s">
        <v>56</v>
      </c>
      <c r="E144" s="8" t="s">
        <v>9</v>
      </c>
      <c r="F144" s="8" t="s">
        <v>35</v>
      </c>
      <c r="G144" s="8">
        <v>180</v>
      </c>
      <c r="H144" s="16">
        <v>70.12</v>
      </c>
      <c r="I144" s="67">
        <f>H144/2.8</f>
        <v>25.042857142857144</v>
      </c>
      <c r="J144" s="7" t="s">
        <v>60</v>
      </c>
      <c r="K144" s="6">
        <f t="shared" si="36"/>
        <v>2.782539682539683</v>
      </c>
      <c r="L144" s="6">
        <f t="shared" si="37"/>
        <v>420.72</v>
      </c>
      <c r="M144" s="17">
        <f t="shared" si="38"/>
        <v>12621.6</v>
      </c>
    </row>
    <row r="145" spans="1:13" ht="12" customHeight="1">
      <c r="A145" s="4">
        <v>138</v>
      </c>
      <c r="B145" s="5">
        <v>4820085741218</v>
      </c>
      <c r="C145" s="29" t="s">
        <v>59</v>
      </c>
      <c r="D145" s="7" t="s">
        <v>39</v>
      </c>
      <c r="E145" s="8" t="s">
        <v>9</v>
      </c>
      <c r="F145" s="8">
        <v>1</v>
      </c>
      <c r="G145" s="8">
        <v>48</v>
      </c>
      <c r="H145" s="16">
        <v>291.01</v>
      </c>
      <c r="I145" s="67">
        <f>H145/12</f>
        <v>24.250833333333333</v>
      </c>
      <c r="J145" s="7" t="s">
        <v>60</v>
      </c>
      <c r="K145" s="6">
        <f t="shared" si="36"/>
        <v>2.694537037037037</v>
      </c>
      <c r="L145" s="6">
        <f t="shared" si="37"/>
        <v>291.01</v>
      </c>
      <c r="M145" s="17">
        <f t="shared" si="38"/>
        <v>13968.48</v>
      </c>
    </row>
    <row r="146" spans="1:13" ht="12" customHeight="1">
      <c r="A146" s="38">
        <v>139</v>
      </c>
      <c r="B146" s="61"/>
      <c r="C146" s="35" t="s">
        <v>173</v>
      </c>
      <c r="D146" s="7" t="s">
        <v>105</v>
      </c>
      <c r="E146" s="8" t="s">
        <v>9</v>
      </c>
      <c r="F146" s="8">
        <v>1</v>
      </c>
      <c r="G146" s="8">
        <v>6</v>
      </c>
      <c r="H146" s="16">
        <v>1221.3</v>
      </c>
      <c r="I146" s="67">
        <f>H146/55</f>
        <v>22.205454545454543</v>
      </c>
      <c r="J146" s="7" t="s">
        <v>60</v>
      </c>
      <c r="K146" s="6">
        <f>I146/9</f>
        <v>2.467272727272727</v>
      </c>
      <c r="L146" s="6">
        <f>H146*F146</f>
        <v>1221.3</v>
      </c>
      <c r="M146" s="17">
        <f>H146*G146</f>
        <v>7327.799999999999</v>
      </c>
    </row>
    <row r="147" spans="1:13" ht="12" customHeight="1">
      <c r="A147" s="4">
        <v>140</v>
      </c>
      <c r="B147" s="5">
        <v>4823044500642</v>
      </c>
      <c r="C147" s="29" t="s">
        <v>61</v>
      </c>
      <c r="D147" s="8" t="s">
        <v>54</v>
      </c>
      <c r="E147" s="8" t="s">
        <v>9</v>
      </c>
      <c r="F147" s="8" t="s">
        <v>24</v>
      </c>
      <c r="G147" s="8">
        <v>640</v>
      </c>
      <c r="H147" s="16">
        <v>29.11</v>
      </c>
      <c r="I147" s="67">
        <f>H147/0.9</f>
        <v>32.34444444444444</v>
      </c>
      <c r="J147" s="7" t="s">
        <v>60</v>
      </c>
      <c r="K147" s="6">
        <f t="shared" si="36"/>
        <v>3.5938271604938268</v>
      </c>
      <c r="L147" s="6">
        <f t="shared" si="37"/>
        <v>232.88</v>
      </c>
      <c r="M147" s="17">
        <f t="shared" si="38"/>
        <v>18630.4</v>
      </c>
    </row>
    <row r="148" spans="1:13" ht="12" customHeight="1">
      <c r="A148" s="38">
        <v>141</v>
      </c>
      <c r="B148" s="5">
        <v>4823044500659</v>
      </c>
      <c r="C148" s="29" t="s">
        <v>61</v>
      </c>
      <c r="D148" s="8" t="s">
        <v>56</v>
      </c>
      <c r="E148" s="8" t="s">
        <v>9</v>
      </c>
      <c r="F148" s="8" t="s">
        <v>35</v>
      </c>
      <c r="G148" s="8">
        <v>180</v>
      </c>
      <c r="H148" s="16">
        <v>81.07</v>
      </c>
      <c r="I148" s="67">
        <f>H148/2.8</f>
        <v>28.95357142857143</v>
      </c>
      <c r="J148" s="7" t="s">
        <v>60</v>
      </c>
      <c r="K148" s="6">
        <f t="shared" si="36"/>
        <v>3.217063492063492</v>
      </c>
      <c r="L148" s="6">
        <f t="shared" si="37"/>
        <v>486.41999999999996</v>
      </c>
      <c r="M148" s="17">
        <f t="shared" si="38"/>
        <v>14592.599999999999</v>
      </c>
    </row>
    <row r="149" spans="1:13" ht="12" customHeight="1">
      <c r="A149" s="4">
        <v>142</v>
      </c>
      <c r="B149" s="5">
        <v>4820085741201</v>
      </c>
      <c r="C149" s="29" t="s">
        <v>61</v>
      </c>
      <c r="D149" s="7" t="s">
        <v>39</v>
      </c>
      <c r="E149" s="8" t="s">
        <v>9</v>
      </c>
      <c r="F149" s="8">
        <v>1</v>
      </c>
      <c r="G149" s="8">
        <v>48</v>
      </c>
      <c r="H149" s="16">
        <v>327.56</v>
      </c>
      <c r="I149" s="67">
        <f>H149/12</f>
        <v>27.296666666666667</v>
      </c>
      <c r="J149" s="7" t="s">
        <v>60</v>
      </c>
      <c r="K149" s="6">
        <f t="shared" si="36"/>
        <v>3.032962962962963</v>
      </c>
      <c r="L149" s="6">
        <f t="shared" si="37"/>
        <v>327.56</v>
      </c>
      <c r="M149" s="17">
        <f t="shared" si="38"/>
        <v>15722.880000000001</v>
      </c>
    </row>
    <row r="150" spans="1:13" ht="12" customHeight="1">
      <c r="A150" s="38">
        <v>143</v>
      </c>
      <c r="B150" s="5">
        <v>4820085741553</v>
      </c>
      <c r="C150" s="29" t="s">
        <v>61</v>
      </c>
      <c r="D150" s="7" t="s">
        <v>105</v>
      </c>
      <c r="E150" s="8" t="s">
        <v>9</v>
      </c>
      <c r="F150" s="8">
        <v>1</v>
      </c>
      <c r="G150" s="8">
        <v>6</v>
      </c>
      <c r="H150" s="16">
        <v>1391.5</v>
      </c>
      <c r="I150" s="67">
        <f>H150/55</f>
        <v>25.3</v>
      </c>
      <c r="J150" s="7" t="s">
        <v>60</v>
      </c>
      <c r="K150" s="6">
        <f t="shared" si="36"/>
        <v>2.8111111111111113</v>
      </c>
      <c r="L150" s="6">
        <f t="shared" si="37"/>
        <v>1391.5</v>
      </c>
      <c r="M150" s="17">
        <f t="shared" si="38"/>
        <v>8349</v>
      </c>
    </row>
    <row r="151" spans="1:13" ht="12" customHeight="1">
      <c r="A151" s="4">
        <v>144</v>
      </c>
      <c r="B151" s="5">
        <v>4823044500888</v>
      </c>
      <c r="C151" s="29" t="s">
        <v>62</v>
      </c>
      <c r="D151" s="8" t="s">
        <v>54</v>
      </c>
      <c r="E151" s="8" t="s">
        <v>9</v>
      </c>
      <c r="F151" s="8" t="s">
        <v>24</v>
      </c>
      <c r="G151" s="8">
        <v>640</v>
      </c>
      <c r="H151" s="16">
        <v>27.48</v>
      </c>
      <c r="I151" s="67">
        <f>H151/0.9</f>
        <v>30.53333333333333</v>
      </c>
      <c r="J151" s="7" t="s">
        <v>60</v>
      </c>
      <c r="K151" s="6">
        <f t="shared" si="36"/>
        <v>3.3925925925925924</v>
      </c>
      <c r="L151" s="6">
        <f t="shared" si="37"/>
        <v>219.84</v>
      </c>
      <c r="M151" s="17">
        <f t="shared" si="38"/>
        <v>17587.2</v>
      </c>
    </row>
    <row r="152" spans="1:13" ht="12" customHeight="1">
      <c r="A152" s="38">
        <v>145</v>
      </c>
      <c r="B152" s="5">
        <v>4823044500895</v>
      </c>
      <c r="C152" s="29" t="s">
        <v>62</v>
      </c>
      <c r="D152" s="8" t="s">
        <v>56</v>
      </c>
      <c r="E152" s="8" t="s">
        <v>9</v>
      </c>
      <c r="F152" s="8" t="s">
        <v>35</v>
      </c>
      <c r="G152" s="8">
        <v>180</v>
      </c>
      <c r="H152" s="16">
        <v>73.23</v>
      </c>
      <c r="I152" s="67">
        <f>H152/2.8</f>
        <v>26.153571428571432</v>
      </c>
      <c r="J152" s="7" t="s">
        <v>60</v>
      </c>
      <c r="K152" s="6">
        <f t="shared" si="36"/>
        <v>2.9059523809523813</v>
      </c>
      <c r="L152" s="6">
        <f t="shared" si="37"/>
        <v>439.38</v>
      </c>
      <c r="M152" s="17">
        <f t="shared" si="38"/>
        <v>13181.400000000001</v>
      </c>
    </row>
    <row r="153" spans="1:13" ht="12" customHeight="1">
      <c r="A153" s="4">
        <v>146</v>
      </c>
      <c r="B153" s="5">
        <v>4820085741195</v>
      </c>
      <c r="C153" s="29" t="s">
        <v>62</v>
      </c>
      <c r="D153" s="7" t="s">
        <v>39</v>
      </c>
      <c r="E153" s="8" t="s">
        <v>9</v>
      </c>
      <c r="F153" s="8">
        <v>1</v>
      </c>
      <c r="G153" s="8">
        <v>48</v>
      </c>
      <c r="H153" s="16">
        <v>295.07</v>
      </c>
      <c r="I153" s="67">
        <f>H153/12</f>
        <v>24.589166666666667</v>
      </c>
      <c r="J153" s="7" t="s">
        <v>60</v>
      </c>
      <c r="K153" s="6">
        <f t="shared" si="36"/>
        <v>2.73212962962963</v>
      </c>
      <c r="L153" s="6">
        <f t="shared" si="37"/>
        <v>295.07</v>
      </c>
      <c r="M153" s="17">
        <f t="shared" si="38"/>
        <v>14163.36</v>
      </c>
    </row>
    <row r="154" spans="1:13" ht="12" customHeight="1">
      <c r="A154" s="38">
        <v>147</v>
      </c>
      <c r="B154" s="5">
        <v>4823044500246</v>
      </c>
      <c r="C154" s="29" t="s">
        <v>63</v>
      </c>
      <c r="D154" s="8" t="s">
        <v>54</v>
      </c>
      <c r="E154" s="8" t="s">
        <v>9</v>
      </c>
      <c r="F154" s="8" t="s">
        <v>24</v>
      </c>
      <c r="G154" s="8">
        <v>640</v>
      </c>
      <c r="H154" s="16">
        <v>32.62</v>
      </c>
      <c r="I154" s="67">
        <f>H154/0.9</f>
        <v>36.24444444444444</v>
      </c>
      <c r="J154" s="7" t="s">
        <v>60</v>
      </c>
      <c r="K154" s="6">
        <f t="shared" si="36"/>
        <v>4.02716049382716</v>
      </c>
      <c r="L154" s="6">
        <f t="shared" si="37"/>
        <v>260.96</v>
      </c>
      <c r="M154" s="17">
        <f t="shared" si="38"/>
        <v>20876.8</v>
      </c>
    </row>
    <row r="155" spans="1:13" ht="12" customHeight="1">
      <c r="A155" s="4">
        <v>148</v>
      </c>
      <c r="B155" s="5">
        <v>4823044500239</v>
      </c>
      <c r="C155" s="29" t="s">
        <v>63</v>
      </c>
      <c r="D155" s="8" t="s">
        <v>56</v>
      </c>
      <c r="E155" s="8" t="s">
        <v>9</v>
      </c>
      <c r="F155" s="8" t="s">
        <v>35</v>
      </c>
      <c r="G155" s="8">
        <v>180</v>
      </c>
      <c r="H155" s="16">
        <v>88.52</v>
      </c>
      <c r="I155" s="67">
        <f>H155/2.8</f>
        <v>31.614285714285714</v>
      </c>
      <c r="J155" s="7" t="s">
        <v>60</v>
      </c>
      <c r="K155" s="6">
        <f t="shared" si="36"/>
        <v>3.5126984126984127</v>
      </c>
      <c r="L155" s="6">
        <f t="shared" si="37"/>
        <v>531.12</v>
      </c>
      <c r="M155" s="17">
        <f t="shared" si="38"/>
        <v>15933.599999999999</v>
      </c>
    </row>
    <row r="156" spans="1:13" ht="12" customHeight="1">
      <c r="A156" s="38">
        <v>149</v>
      </c>
      <c r="B156" s="5">
        <v>4820085741263</v>
      </c>
      <c r="C156" s="29" t="s">
        <v>63</v>
      </c>
      <c r="D156" s="7" t="s">
        <v>39</v>
      </c>
      <c r="E156" s="8" t="s">
        <v>9</v>
      </c>
      <c r="F156" s="8">
        <v>1</v>
      </c>
      <c r="G156" s="8">
        <v>48</v>
      </c>
      <c r="H156" s="16">
        <v>354.63</v>
      </c>
      <c r="I156" s="67">
        <f>H156/12</f>
        <v>29.5525</v>
      </c>
      <c r="J156" s="7" t="s">
        <v>60</v>
      </c>
      <c r="K156" s="6">
        <f t="shared" si="36"/>
        <v>3.283611111111111</v>
      </c>
      <c r="L156" s="6">
        <f t="shared" si="37"/>
        <v>354.63</v>
      </c>
      <c r="M156" s="17">
        <f t="shared" si="38"/>
        <v>17022.239999999998</v>
      </c>
    </row>
    <row r="157" spans="1:13" ht="12" customHeight="1">
      <c r="A157" s="4">
        <v>150</v>
      </c>
      <c r="B157" s="61"/>
      <c r="C157" s="35" t="s">
        <v>174</v>
      </c>
      <c r="D157" s="7" t="s">
        <v>105</v>
      </c>
      <c r="E157" s="8" t="s">
        <v>9</v>
      </c>
      <c r="F157" s="8">
        <v>1</v>
      </c>
      <c r="G157" s="8">
        <v>6</v>
      </c>
      <c r="H157" s="16">
        <v>1460.5</v>
      </c>
      <c r="I157" s="67">
        <f>H157/55</f>
        <v>26.554545454545455</v>
      </c>
      <c r="J157" s="7" t="s">
        <v>60</v>
      </c>
      <c r="K157" s="6">
        <f t="shared" si="36"/>
        <v>2.9505050505050505</v>
      </c>
      <c r="L157" s="6">
        <f t="shared" si="37"/>
        <v>1460.5</v>
      </c>
      <c r="M157" s="17">
        <f t="shared" si="38"/>
        <v>8763</v>
      </c>
    </row>
    <row r="158" spans="1:13" ht="12" customHeight="1">
      <c r="A158" s="38">
        <v>151</v>
      </c>
      <c r="B158" s="5">
        <v>4823044500727</v>
      </c>
      <c r="C158" s="29" t="s">
        <v>64</v>
      </c>
      <c r="D158" s="8" t="s">
        <v>54</v>
      </c>
      <c r="E158" s="8" t="s">
        <v>9</v>
      </c>
      <c r="F158" s="8" t="s">
        <v>24</v>
      </c>
      <c r="G158" s="8">
        <v>640</v>
      </c>
      <c r="H158" s="16">
        <v>28.16</v>
      </c>
      <c r="I158" s="67">
        <f>H158/0.9</f>
        <v>31.288888888888888</v>
      </c>
      <c r="J158" s="7" t="s">
        <v>60</v>
      </c>
      <c r="K158" s="6">
        <f t="shared" si="36"/>
        <v>3.476543209876543</v>
      </c>
      <c r="L158" s="6">
        <f t="shared" si="37"/>
        <v>225.28</v>
      </c>
      <c r="M158" s="17">
        <f t="shared" si="38"/>
        <v>18022.4</v>
      </c>
    </row>
    <row r="159" spans="1:13" ht="12" customHeight="1">
      <c r="A159" s="4">
        <v>152</v>
      </c>
      <c r="B159" s="5">
        <v>4823044500734</v>
      </c>
      <c r="C159" s="29" t="s">
        <v>64</v>
      </c>
      <c r="D159" s="8" t="s">
        <v>56</v>
      </c>
      <c r="E159" s="8" t="s">
        <v>9</v>
      </c>
      <c r="F159" s="8" t="s">
        <v>24</v>
      </c>
      <c r="G159" s="8">
        <v>180</v>
      </c>
      <c r="H159" s="16">
        <v>75.25</v>
      </c>
      <c r="I159" s="67">
        <f>H159/2.8</f>
        <v>26.875</v>
      </c>
      <c r="J159" s="7" t="s">
        <v>60</v>
      </c>
      <c r="K159" s="6">
        <f t="shared" si="36"/>
        <v>2.986111111111111</v>
      </c>
      <c r="L159" s="6">
        <f t="shared" si="37"/>
        <v>602</v>
      </c>
      <c r="M159" s="17">
        <f t="shared" si="38"/>
        <v>13545</v>
      </c>
    </row>
    <row r="160" spans="1:13" ht="12" customHeight="1">
      <c r="A160" s="38">
        <v>153</v>
      </c>
      <c r="B160" s="5">
        <v>4820085741270</v>
      </c>
      <c r="C160" s="29" t="s">
        <v>64</v>
      </c>
      <c r="D160" s="7" t="s">
        <v>39</v>
      </c>
      <c r="E160" s="8" t="s">
        <v>9</v>
      </c>
      <c r="F160" s="8">
        <v>1</v>
      </c>
      <c r="G160" s="8">
        <v>48</v>
      </c>
      <c r="H160" s="16">
        <v>311.32</v>
      </c>
      <c r="I160" s="67">
        <f>H160/12</f>
        <v>25.94333333333333</v>
      </c>
      <c r="J160" s="7" t="s">
        <v>60</v>
      </c>
      <c r="K160" s="6">
        <f t="shared" si="36"/>
        <v>2.8825925925925926</v>
      </c>
      <c r="L160" s="6">
        <f t="shared" si="37"/>
        <v>311.32</v>
      </c>
      <c r="M160" s="17">
        <f t="shared" si="38"/>
        <v>14943.36</v>
      </c>
    </row>
    <row r="161" spans="1:13" ht="12" customHeight="1">
      <c r="A161" s="4">
        <v>154</v>
      </c>
      <c r="B161" s="5">
        <v>4820085741560</v>
      </c>
      <c r="C161" s="29" t="s">
        <v>64</v>
      </c>
      <c r="D161" s="7" t="s">
        <v>105</v>
      </c>
      <c r="E161" s="8" t="s">
        <v>9</v>
      </c>
      <c r="F161" s="8">
        <v>1</v>
      </c>
      <c r="G161" s="8">
        <v>6</v>
      </c>
      <c r="H161" s="16">
        <v>1305.25</v>
      </c>
      <c r="I161" s="67">
        <f>H161/55</f>
        <v>23.73181818181818</v>
      </c>
      <c r="J161" s="7" t="s">
        <v>60</v>
      </c>
      <c r="K161" s="6">
        <f t="shared" si="36"/>
        <v>2.6368686868686866</v>
      </c>
      <c r="L161" s="6">
        <f t="shared" si="37"/>
        <v>1305.25</v>
      </c>
      <c r="M161" s="17">
        <f t="shared" si="38"/>
        <v>7831.5</v>
      </c>
    </row>
    <row r="162" spans="1:13" ht="12" customHeight="1">
      <c r="A162" s="38">
        <v>155</v>
      </c>
      <c r="B162" s="5">
        <v>4823044500802</v>
      </c>
      <c r="C162" s="29" t="s">
        <v>65</v>
      </c>
      <c r="D162" s="8" t="s">
        <v>54</v>
      </c>
      <c r="E162" s="8" t="s">
        <v>9</v>
      </c>
      <c r="F162" s="8" t="s">
        <v>24</v>
      </c>
      <c r="G162" s="8">
        <v>640</v>
      </c>
      <c r="H162" s="16">
        <v>31.68</v>
      </c>
      <c r="I162" s="67">
        <f>H162/0.9</f>
        <v>35.199999999999996</v>
      </c>
      <c r="J162" s="7" t="s">
        <v>60</v>
      </c>
      <c r="K162" s="6">
        <f t="shared" si="36"/>
        <v>3.9111111111111105</v>
      </c>
      <c r="L162" s="6">
        <f t="shared" si="37"/>
        <v>253.44</v>
      </c>
      <c r="M162" s="17">
        <f t="shared" si="38"/>
        <v>20275.2</v>
      </c>
    </row>
    <row r="163" spans="1:13" ht="12" customHeight="1">
      <c r="A163" s="4">
        <v>156</v>
      </c>
      <c r="B163" s="5">
        <v>4823044500819</v>
      </c>
      <c r="C163" s="29" t="s">
        <v>65</v>
      </c>
      <c r="D163" s="8" t="s">
        <v>56</v>
      </c>
      <c r="E163" s="8" t="s">
        <v>9</v>
      </c>
      <c r="F163" s="8" t="s">
        <v>35</v>
      </c>
      <c r="G163" s="8">
        <v>180</v>
      </c>
      <c r="H163" s="16">
        <v>85.68</v>
      </c>
      <c r="I163" s="67">
        <f>H163/2.8</f>
        <v>30.600000000000005</v>
      </c>
      <c r="J163" s="7" t="s">
        <v>60</v>
      </c>
      <c r="K163" s="6">
        <f t="shared" si="36"/>
        <v>3.4000000000000004</v>
      </c>
      <c r="L163" s="6">
        <f t="shared" si="37"/>
        <v>514.08</v>
      </c>
      <c r="M163" s="17">
        <f t="shared" si="38"/>
        <v>15422.400000000001</v>
      </c>
    </row>
    <row r="164" spans="1:13" ht="12" customHeight="1">
      <c r="A164" s="38">
        <v>157</v>
      </c>
      <c r="B164" s="5">
        <v>4820085741256</v>
      </c>
      <c r="C164" s="29" t="s">
        <v>65</v>
      </c>
      <c r="D164" s="7" t="s">
        <v>39</v>
      </c>
      <c r="E164" s="8" t="s">
        <v>9</v>
      </c>
      <c r="F164" s="8">
        <v>1</v>
      </c>
      <c r="G164" s="8">
        <v>48</v>
      </c>
      <c r="H164" s="16">
        <v>361.4</v>
      </c>
      <c r="I164" s="67">
        <f>H164/12</f>
        <v>30.116666666666664</v>
      </c>
      <c r="J164" s="7" t="s">
        <v>60</v>
      </c>
      <c r="K164" s="6">
        <f t="shared" si="36"/>
        <v>3.346296296296296</v>
      </c>
      <c r="L164" s="6">
        <f t="shared" si="37"/>
        <v>361.4</v>
      </c>
      <c r="M164" s="17">
        <f t="shared" si="38"/>
        <v>17347.199999999997</v>
      </c>
    </row>
    <row r="165" spans="1:13" ht="12" customHeight="1">
      <c r="A165" s="4">
        <v>158</v>
      </c>
      <c r="B165" s="5">
        <v>4820085741577</v>
      </c>
      <c r="C165" s="29" t="s">
        <v>65</v>
      </c>
      <c r="D165" s="7" t="s">
        <v>105</v>
      </c>
      <c r="E165" s="8" t="s">
        <v>9</v>
      </c>
      <c r="F165" s="8">
        <v>1</v>
      </c>
      <c r="G165" s="8">
        <v>6</v>
      </c>
      <c r="H165" s="16">
        <v>1541</v>
      </c>
      <c r="I165" s="67">
        <f>H165/55</f>
        <v>28.01818181818182</v>
      </c>
      <c r="J165" s="7" t="s">
        <v>60</v>
      </c>
      <c r="K165" s="6">
        <f t="shared" si="36"/>
        <v>3.1131313131313134</v>
      </c>
      <c r="L165" s="6">
        <f t="shared" si="37"/>
        <v>1541</v>
      </c>
      <c r="M165" s="17">
        <f t="shared" si="38"/>
        <v>9246</v>
      </c>
    </row>
    <row r="166" spans="1:13" ht="12" customHeight="1">
      <c r="A166" s="38">
        <v>159</v>
      </c>
      <c r="B166" s="5">
        <v>4823044500840</v>
      </c>
      <c r="C166" s="29" t="s">
        <v>66</v>
      </c>
      <c r="D166" s="8" t="s">
        <v>54</v>
      </c>
      <c r="E166" s="8" t="s">
        <v>9</v>
      </c>
      <c r="F166" s="8" t="s">
        <v>24</v>
      </c>
      <c r="G166" s="8">
        <v>640</v>
      </c>
      <c r="H166" s="16">
        <v>29.51</v>
      </c>
      <c r="I166" s="67">
        <f>H166/0.9</f>
        <v>32.78888888888889</v>
      </c>
      <c r="J166" s="7" t="s">
        <v>60</v>
      </c>
      <c r="K166" s="6">
        <f t="shared" si="36"/>
        <v>3.64320987654321</v>
      </c>
      <c r="L166" s="6">
        <f t="shared" si="37"/>
        <v>236.08</v>
      </c>
      <c r="M166" s="17">
        <f t="shared" si="38"/>
        <v>18886.4</v>
      </c>
    </row>
    <row r="167" spans="1:13" ht="12" customHeight="1">
      <c r="A167" s="4">
        <v>160</v>
      </c>
      <c r="B167" s="5">
        <v>4823044500857</v>
      </c>
      <c r="C167" s="29" t="s">
        <v>66</v>
      </c>
      <c r="D167" s="8" t="s">
        <v>56</v>
      </c>
      <c r="E167" s="8" t="s">
        <v>9</v>
      </c>
      <c r="F167" s="8" t="s">
        <v>35</v>
      </c>
      <c r="G167" s="8">
        <v>180</v>
      </c>
      <c r="H167" s="16">
        <v>79.32</v>
      </c>
      <c r="I167" s="67">
        <f>H167/2.8</f>
        <v>28.32857142857143</v>
      </c>
      <c r="J167" s="7" t="s">
        <v>60</v>
      </c>
      <c r="K167" s="6">
        <f t="shared" si="36"/>
        <v>3.1476190476190475</v>
      </c>
      <c r="L167" s="6">
        <f t="shared" si="37"/>
        <v>475.91999999999996</v>
      </c>
      <c r="M167" s="17">
        <f t="shared" si="38"/>
        <v>14277.599999999999</v>
      </c>
    </row>
    <row r="168" spans="1:13" ht="12" customHeight="1">
      <c r="A168" s="38">
        <v>161</v>
      </c>
      <c r="B168" s="5">
        <v>4820085741249</v>
      </c>
      <c r="C168" s="29" t="s">
        <v>66</v>
      </c>
      <c r="D168" s="7" t="s">
        <v>39</v>
      </c>
      <c r="E168" s="8" t="s">
        <v>9</v>
      </c>
      <c r="F168" s="8">
        <v>1</v>
      </c>
      <c r="G168" s="8">
        <v>48</v>
      </c>
      <c r="H168" s="16">
        <v>320.79</v>
      </c>
      <c r="I168" s="67">
        <f>H168/12</f>
        <v>26.7325</v>
      </c>
      <c r="J168" s="7" t="s">
        <v>60</v>
      </c>
      <c r="K168" s="6">
        <f t="shared" si="36"/>
        <v>2.970277777777778</v>
      </c>
      <c r="L168" s="6">
        <f t="shared" si="37"/>
        <v>320.79</v>
      </c>
      <c r="M168" s="17">
        <f t="shared" si="38"/>
        <v>15397.920000000002</v>
      </c>
    </row>
    <row r="169" spans="1:13" ht="12" customHeight="1">
      <c r="A169" s="4">
        <v>162</v>
      </c>
      <c r="B169" s="5">
        <v>4820085741584</v>
      </c>
      <c r="C169" s="29" t="s">
        <v>66</v>
      </c>
      <c r="D169" s="7" t="s">
        <v>105</v>
      </c>
      <c r="E169" s="8" t="s">
        <v>9</v>
      </c>
      <c r="F169" s="8">
        <v>1</v>
      </c>
      <c r="G169" s="8">
        <v>6</v>
      </c>
      <c r="H169" s="16">
        <v>1365.05</v>
      </c>
      <c r="I169" s="67">
        <f>H169/55</f>
        <v>24.819090909090907</v>
      </c>
      <c r="J169" s="7" t="s">
        <v>60</v>
      </c>
      <c r="K169" s="6">
        <f t="shared" si="36"/>
        <v>2.7576767676767675</v>
      </c>
      <c r="L169" s="6">
        <f t="shared" si="37"/>
        <v>1365.05</v>
      </c>
      <c r="M169" s="17">
        <f t="shared" si="38"/>
        <v>8190.299999999999</v>
      </c>
    </row>
    <row r="170" spans="1:13" ht="12" customHeight="1">
      <c r="A170" s="38">
        <v>163</v>
      </c>
      <c r="B170" s="5">
        <v>4823044501007</v>
      </c>
      <c r="C170" s="29" t="s">
        <v>67</v>
      </c>
      <c r="D170" s="8" t="s">
        <v>54</v>
      </c>
      <c r="E170" s="8" t="s">
        <v>9</v>
      </c>
      <c r="F170" s="8" t="s">
        <v>24</v>
      </c>
      <c r="G170" s="8">
        <v>640</v>
      </c>
      <c r="H170" s="16">
        <v>25.98</v>
      </c>
      <c r="I170" s="67">
        <f>H170/0.9</f>
        <v>28.866666666666667</v>
      </c>
      <c r="J170" s="7" t="s">
        <v>60</v>
      </c>
      <c r="K170" s="6">
        <f t="shared" si="36"/>
        <v>3.2074074074074073</v>
      </c>
      <c r="L170" s="6">
        <f t="shared" si="37"/>
        <v>207.84</v>
      </c>
      <c r="M170" s="17">
        <f t="shared" si="38"/>
        <v>16627.2</v>
      </c>
    </row>
    <row r="171" spans="1:13" ht="12" customHeight="1">
      <c r="A171" s="4">
        <v>164</v>
      </c>
      <c r="B171" s="5">
        <v>4823044501014</v>
      </c>
      <c r="C171" s="29" t="s">
        <v>67</v>
      </c>
      <c r="D171" s="8" t="s">
        <v>56</v>
      </c>
      <c r="E171" s="8" t="s">
        <v>9</v>
      </c>
      <c r="F171" s="8" t="s">
        <v>35</v>
      </c>
      <c r="G171" s="8">
        <v>180</v>
      </c>
      <c r="H171" s="16">
        <v>68.89</v>
      </c>
      <c r="I171" s="67">
        <f>H171/2.8</f>
        <v>24.60357142857143</v>
      </c>
      <c r="J171" s="7" t="s">
        <v>60</v>
      </c>
      <c r="K171" s="6">
        <f t="shared" si="36"/>
        <v>2.7337301587301592</v>
      </c>
      <c r="L171" s="6">
        <f t="shared" si="37"/>
        <v>413.34000000000003</v>
      </c>
      <c r="M171" s="17">
        <f t="shared" si="38"/>
        <v>12400.2</v>
      </c>
    </row>
    <row r="172" spans="1:13" ht="12" customHeight="1">
      <c r="A172" s="38">
        <v>165</v>
      </c>
      <c r="B172" s="5">
        <v>4820085741232</v>
      </c>
      <c r="C172" s="29" t="s">
        <v>67</v>
      </c>
      <c r="D172" s="7" t="s">
        <v>39</v>
      </c>
      <c r="E172" s="8" t="s">
        <v>9</v>
      </c>
      <c r="F172" s="8">
        <v>1</v>
      </c>
      <c r="G172" s="8">
        <v>48</v>
      </c>
      <c r="H172" s="16">
        <v>281.54</v>
      </c>
      <c r="I172" s="67">
        <f>H172/12</f>
        <v>23.46166666666667</v>
      </c>
      <c r="J172" s="7" t="s">
        <v>60</v>
      </c>
      <c r="K172" s="6">
        <f t="shared" si="36"/>
        <v>2.606851851851852</v>
      </c>
      <c r="L172" s="6">
        <f t="shared" si="37"/>
        <v>281.54</v>
      </c>
      <c r="M172" s="17">
        <f t="shared" si="38"/>
        <v>13513.920000000002</v>
      </c>
    </row>
    <row r="173" spans="1:13" ht="12" customHeight="1">
      <c r="A173" s="4">
        <v>166</v>
      </c>
      <c r="B173" s="5">
        <v>4820085741591</v>
      </c>
      <c r="C173" s="29" t="s">
        <v>67</v>
      </c>
      <c r="D173" s="7" t="s">
        <v>105</v>
      </c>
      <c r="E173" s="8" t="s">
        <v>9</v>
      </c>
      <c r="F173" s="8">
        <v>1</v>
      </c>
      <c r="G173" s="8">
        <v>6</v>
      </c>
      <c r="H173" s="16">
        <v>1173</v>
      </c>
      <c r="I173" s="67">
        <f>H173/55</f>
        <v>21.327272727272728</v>
      </c>
      <c r="J173" s="7" t="s">
        <v>60</v>
      </c>
      <c r="K173" s="6">
        <f t="shared" si="36"/>
        <v>2.3696969696969696</v>
      </c>
      <c r="L173" s="6">
        <f t="shared" si="37"/>
        <v>1173</v>
      </c>
      <c r="M173" s="17">
        <f t="shared" si="38"/>
        <v>7038</v>
      </c>
    </row>
    <row r="174" spans="1:13" ht="12" customHeight="1">
      <c r="A174" s="38">
        <v>167</v>
      </c>
      <c r="B174" s="5">
        <v>4823044500277</v>
      </c>
      <c r="C174" s="29" t="s">
        <v>68</v>
      </c>
      <c r="D174" s="8" t="s">
        <v>54</v>
      </c>
      <c r="E174" s="8" t="s">
        <v>9</v>
      </c>
      <c r="F174" s="8" t="s">
        <v>24</v>
      </c>
      <c r="G174" s="8">
        <v>640</v>
      </c>
      <c r="H174" s="16">
        <v>34.52</v>
      </c>
      <c r="I174" s="67">
        <f>H174/0.9</f>
        <v>38.35555555555556</v>
      </c>
      <c r="J174" s="7" t="s">
        <v>60</v>
      </c>
      <c r="K174" s="6">
        <f t="shared" si="36"/>
        <v>4.261728395061729</v>
      </c>
      <c r="L174" s="6">
        <f t="shared" si="37"/>
        <v>276.16</v>
      </c>
      <c r="M174" s="17">
        <f t="shared" si="38"/>
        <v>22092.800000000003</v>
      </c>
    </row>
    <row r="175" spans="1:13" ht="12" customHeight="1">
      <c r="A175" s="4">
        <v>168</v>
      </c>
      <c r="B175" s="5">
        <v>4823044500260</v>
      </c>
      <c r="C175" s="29" t="s">
        <v>68</v>
      </c>
      <c r="D175" s="8" t="s">
        <v>56</v>
      </c>
      <c r="E175" s="8" t="s">
        <v>9</v>
      </c>
      <c r="F175" s="8" t="s">
        <v>35</v>
      </c>
      <c r="G175" s="8">
        <v>180</v>
      </c>
      <c r="H175" s="16">
        <v>93.94</v>
      </c>
      <c r="I175" s="67">
        <f>H175/2.8</f>
        <v>33.550000000000004</v>
      </c>
      <c r="J175" s="7" t="s">
        <v>60</v>
      </c>
      <c r="K175" s="6">
        <f t="shared" si="36"/>
        <v>3.7277777777777783</v>
      </c>
      <c r="L175" s="6">
        <f t="shared" si="37"/>
        <v>563.64</v>
      </c>
      <c r="M175" s="17">
        <f t="shared" si="38"/>
        <v>16909.2</v>
      </c>
    </row>
    <row r="176" spans="1:13" ht="12" customHeight="1">
      <c r="A176" s="38">
        <v>169</v>
      </c>
      <c r="B176" s="5">
        <v>4820085741300</v>
      </c>
      <c r="C176" s="29" t="s">
        <v>68</v>
      </c>
      <c r="D176" s="7" t="s">
        <v>39</v>
      </c>
      <c r="E176" s="8" t="s">
        <v>9</v>
      </c>
      <c r="F176" s="8">
        <v>1</v>
      </c>
      <c r="G176" s="8">
        <v>48</v>
      </c>
      <c r="H176" s="16">
        <v>378.99</v>
      </c>
      <c r="I176" s="67">
        <f>H176/12</f>
        <v>31.5825</v>
      </c>
      <c r="J176" s="7" t="s">
        <v>60</v>
      </c>
      <c r="K176" s="6">
        <f t="shared" si="36"/>
        <v>3.5091666666666668</v>
      </c>
      <c r="L176" s="6">
        <f t="shared" si="37"/>
        <v>378.99</v>
      </c>
      <c r="M176" s="17">
        <f t="shared" si="38"/>
        <v>18191.52</v>
      </c>
    </row>
    <row r="177" spans="1:13" ht="12" customHeight="1">
      <c r="A177" s="4">
        <v>170</v>
      </c>
      <c r="B177" s="5">
        <v>4820085741607</v>
      </c>
      <c r="C177" s="29" t="s">
        <v>68</v>
      </c>
      <c r="D177" s="7" t="s">
        <v>105</v>
      </c>
      <c r="E177" s="8" t="s">
        <v>9</v>
      </c>
      <c r="F177" s="8">
        <v>1</v>
      </c>
      <c r="G177" s="8">
        <v>6</v>
      </c>
      <c r="H177" s="16">
        <v>1610</v>
      </c>
      <c r="I177" s="67">
        <f>H177/55</f>
        <v>29.272727272727273</v>
      </c>
      <c r="J177" s="7" t="s">
        <v>60</v>
      </c>
      <c r="K177" s="6">
        <f t="shared" si="36"/>
        <v>3.2525252525252526</v>
      </c>
      <c r="L177" s="6">
        <f t="shared" si="37"/>
        <v>1610</v>
      </c>
      <c r="M177" s="17">
        <f t="shared" si="38"/>
        <v>9660</v>
      </c>
    </row>
    <row r="178" spans="1:13" ht="12" customHeight="1">
      <c r="A178" s="38">
        <v>171</v>
      </c>
      <c r="B178" s="5">
        <v>4823044500345</v>
      </c>
      <c r="C178" s="29" t="s">
        <v>69</v>
      </c>
      <c r="D178" s="8" t="s">
        <v>54</v>
      </c>
      <c r="E178" s="8" t="s">
        <v>9</v>
      </c>
      <c r="F178" s="8" t="s">
        <v>24</v>
      </c>
      <c r="G178" s="8">
        <v>640</v>
      </c>
      <c r="H178" s="16">
        <v>25.86</v>
      </c>
      <c r="I178" s="67">
        <f>H178/0.9</f>
        <v>28.73333333333333</v>
      </c>
      <c r="J178" s="7" t="s">
        <v>60</v>
      </c>
      <c r="K178" s="6">
        <f t="shared" si="36"/>
        <v>3.192592592592592</v>
      </c>
      <c r="L178" s="6">
        <f t="shared" si="37"/>
        <v>206.88</v>
      </c>
      <c r="M178" s="17">
        <f t="shared" si="38"/>
        <v>16550.4</v>
      </c>
    </row>
    <row r="179" spans="1:13" ht="12" customHeight="1">
      <c r="A179" s="4">
        <v>172</v>
      </c>
      <c r="B179" s="5">
        <v>4823044500338</v>
      </c>
      <c r="C179" s="29" t="s">
        <v>69</v>
      </c>
      <c r="D179" s="8" t="s">
        <v>56</v>
      </c>
      <c r="E179" s="8" t="s">
        <v>9</v>
      </c>
      <c r="F179" s="8" t="s">
        <v>35</v>
      </c>
      <c r="G179" s="8">
        <v>180</v>
      </c>
      <c r="H179" s="16">
        <v>68.63</v>
      </c>
      <c r="I179" s="67">
        <f>H179/2.8</f>
        <v>24.510714285714286</v>
      </c>
      <c r="J179" s="7" t="s">
        <v>60</v>
      </c>
      <c r="K179" s="6">
        <f t="shared" si="36"/>
        <v>2.7234126984126985</v>
      </c>
      <c r="L179" s="6">
        <f t="shared" si="37"/>
        <v>411.78</v>
      </c>
      <c r="M179" s="17">
        <f t="shared" si="38"/>
        <v>12353.4</v>
      </c>
    </row>
    <row r="180" spans="1:13" ht="12" customHeight="1">
      <c r="A180" s="38">
        <v>173</v>
      </c>
      <c r="B180" s="5">
        <v>4820085741317</v>
      </c>
      <c r="C180" s="29" t="s">
        <v>69</v>
      </c>
      <c r="D180" s="7" t="s">
        <v>39</v>
      </c>
      <c r="E180" s="8" t="s">
        <v>9</v>
      </c>
      <c r="F180" s="8">
        <v>1</v>
      </c>
      <c r="G180" s="8">
        <v>48</v>
      </c>
      <c r="H180" s="16">
        <v>281.54</v>
      </c>
      <c r="I180" s="67">
        <f>H180/12</f>
        <v>23.46166666666667</v>
      </c>
      <c r="J180" s="7" t="s">
        <v>60</v>
      </c>
      <c r="K180" s="6">
        <f t="shared" si="36"/>
        <v>2.606851851851852</v>
      </c>
      <c r="L180" s="6">
        <f t="shared" si="37"/>
        <v>281.54</v>
      </c>
      <c r="M180" s="17">
        <f t="shared" si="38"/>
        <v>13513.920000000002</v>
      </c>
    </row>
    <row r="181" spans="1:13" ht="12" customHeight="1">
      <c r="A181" s="4">
        <v>174</v>
      </c>
      <c r="B181" s="5">
        <v>4820085741614</v>
      </c>
      <c r="C181" s="29" t="s">
        <v>69</v>
      </c>
      <c r="D181" s="7" t="s">
        <v>105</v>
      </c>
      <c r="E181" s="8" t="s">
        <v>9</v>
      </c>
      <c r="F181" s="8">
        <v>1</v>
      </c>
      <c r="G181" s="8">
        <v>6</v>
      </c>
      <c r="H181" s="16">
        <v>1164.95</v>
      </c>
      <c r="I181" s="67">
        <f>H181/55</f>
        <v>21.180909090909093</v>
      </c>
      <c r="J181" s="7" t="s">
        <v>60</v>
      </c>
      <c r="K181" s="6">
        <f t="shared" si="36"/>
        <v>2.3534343434343437</v>
      </c>
      <c r="L181" s="6">
        <f t="shared" si="37"/>
        <v>1164.95</v>
      </c>
      <c r="M181" s="17">
        <f t="shared" si="38"/>
        <v>6989.700000000001</v>
      </c>
    </row>
    <row r="182" spans="1:13" ht="12" customHeight="1">
      <c r="A182" s="38">
        <v>175</v>
      </c>
      <c r="B182" s="5">
        <v>4823044500307</v>
      </c>
      <c r="C182" s="29" t="s">
        <v>70</v>
      </c>
      <c r="D182" s="8" t="s">
        <v>54</v>
      </c>
      <c r="E182" s="8" t="s">
        <v>9</v>
      </c>
      <c r="F182" s="8" t="s">
        <v>24</v>
      </c>
      <c r="G182" s="8">
        <v>180</v>
      </c>
      <c r="H182" s="16">
        <v>36.95</v>
      </c>
      <c r="I182" s="47">
        <f>H182/0.9</f>
        <v>41.05555555555556</v>
      </c>
      <c r="J182" s="7" t="s">
        <v>60</v>
      </c>
      <c r="K182" s="6">
        <f t="shared" si="36"/>
        <v>4.561728395061729</v>
      </c>
      <c r="L182" s="6">
        <f t="shared" si="37"/>
        <v>295.6</v>
      </c>
      <c r="M182" s="17">
        <f t="shared" si="38"/>
        <v>6651.000000000001</v>
      </c>
    </row>
    <row r="183" spans="1:13" ht="12" customHeight="1">
      <c r="A183" s="4">
        <v>176</v>
      </c>
      <c r="B183" s="5">
        <v>4820085741522</v>
      </c>
      <c r="C183" s="29" t="s">
        <v>70</v>
      </c>
      <c r="D183" s="8" t="s">
        <v>39</v>
      </c>
      <c r="E183" s="8" t="s">
        <v>9</v>
      </c>
      <c r="F183" s="8">
        <v>1</v>
      </c>
      <c r="G183" s="8">
        <v>48</v>
      </c>
      <c r="H183" s="16">
        <v>437.2</v>
      </c>
      <c r="I183" s="47">
        <f>H183/12</f>
        <v>36.43333333333333</v>
      </c>
      <c r="J183" s="7" t="s">
        <v>60</v>
      </c>
      <c r="K183" s="6">
        <f>I183/9</f>
        <v>4.048148148148147</v>
      </c>
      <c r="L183" s="6">
        <f t="shared" si="37"/>
        <v>437.2</v>
      </c>
      <c r="M183" s="17">
        <f t="shared" si="38"/>
        <v>20985.6</v>
      </c>
    </row>
    <row r="184" spans="1:13" ht="12" customHeight="1">
      <c r="A184" s="38">
        <v>177</v>
      </c>
      <c r="B184" s="61"/>
      <c r="C184" s="35" t="s">
        <v>175</v>
      </c>
      <c r="D184" s="7" t="s">
        <v>105</v>
      </c>
      <c r="E184" s="8" t="s">
        <v>9</v>
      </c>
      <c r="F184" s="8">
        <v>1</v>
      </c>
      <c r="G184" s="8">
        <v>6</v>
      </c>
      <c r="H184" s="16">
        <v>1603.1</v>
      </c>
      <c r="I184" s="47">
        <f>H184/55</f>
        <v>29.147272727272725</v>
      </c>
      <c r="J184" s="7" t="s">
        <v>60</v>
      </c>
      <c r="K184" s="6">
        <f>I184/9</f>
        <v>3.2385858585858585</v>
      </c>
      <c r="L184" s="6">
        <f>H184*F184</f>
        <v>1603.1</v>
      </c>
      <c r="M184" s="17">
        <f>H184*G184</f>
        <v>9618.599999999999</v>
      </c>
    </row>
    <row r="185" spans="1:13" ht="12" customHeight="1">
      <c r="A185" s="4">
        <v>178</v>
      </c>
      <c r="B185" s="5">
        <v>4823044500963</v>
      </c>
      <c r="C185" s="29" t="s">
        <v>71</v>
      </c>
      <c r="D185" s="8" t="s">
        <v>54</v>
      </c>
      <c r="E185" s="8" t="s">
        <v>9</v>
      </c>
      <c r="F185" s="8" t="s">
        <v>24</v>
      </c>
      <c r="G185" s="8">
        <v>640</v>
      </c>
      <c r="H185" s="16">
        <v>28.42</v>
      </c>
      <c r="I185" s="67">
        <f>H185/0.9</f>
        <v>31.57777777777778</v>
      </c>
      <c r="J185" s="7" t="s">
        <v>60</v>
      </c>
      <c r="K185" s="6">
        <f t="shared" si="36"/>
        <v>3.508641975308642</v>
      </c>
      <c r="L185" s="6">
        <f t="shared" si="37"/>
        <v>227.36</v>
      </c>
      <c r="M185" s="17">
        <f t="shared" si="38"/>
        <v>18188.800000000003</v>
      </c>
    </row>
    <row r="186" spans="1:13" ht="12" customHeight="1">
      <c r="A186" s="38">
        <v>179</v>
      </c>
      <c r="B186" s="5">
        <v>4823044500970</v>
      </c>
      <c r="C186" s="29" t="s">
        <v>71</v>
      </c>
      <c r="D186" s="8" t="s">
        <v>56</v>
      </c>
      <c r="E186" s="8" t="s">
        <v>9</v>
      </c>
      <c r="F186" s="8" t="s">
        <v>35</v>
      </c>
      <c r="G186" s="8">
        <v>180</v>
      </c>
      <c r="H186" s="16">
        <v>77.84</v>
      </c>
      <c r="I186" s="67">
        <f>H186/2.8</f>
        <v>27.800000000000004</v>
      </c>
      <c r="J186" s="7" t="s">
        <v>60</v>
      </c>
      <c r="K186" s="6">
        <f t="shared" si="36"/>
        <v>3.0888888888888895</v>
      </c>
      <c r="L186" s="6">
        <f t="shared" si="37"/>
        <v>467.04</v>
      </c>
      <c r="M186" s="17">
        <f t="shared" si="38"/>
        <v>14011.2</v>
      </c>
    </row>
    <row r="187" spans="1:13" ht="12" customHeight="1">
      <c r="A187" s="4">
        <v>180</v>
      </c>
      <c r="B187" s="5">
        <v>4820085741225</v>
      </c>
      <c r="C187" s="29" t="s">
        <v>71</v>
      </c>
      <c r="D187" s="7" t="s">
        <v>39</v>
      </c>
      <c r="E187" s="8" t="s">
        <v>9</v>
      </c>
      <c r="F187" s="8">
        <v>1</v>
      </c>
      <c r="G187" s="8">
        <v>48</v>
      </c>
      <c r="H187" s="16">
        <v>320.79</v>
      </c>
      <c r="I187" s="67">
        <f>H187/12</f>
        <v>26.7325</v>
      </c>
      <c r="J187" s="7" t="s">
        <v>60</v>
      </c>
      <c r="K187" s="6">
        <f t="shared" si="36"/>
        <v>2.970277777777778</v>
      </c>
      <c r="L187" s="6">
        <f t="shared" si="37"/>
        <v>320.79</v>
      </c>
      <c r="M187" s="17">
        <f t="shared" si="38"/>
        <v>15397.920000000002</v>
      </c>
    </row>
    <row r="188" spans="1:13" ht="12" customHeight="1">
      <c r="A188" s="38">
        <v>181</v>
      </c>
      <c r="B188" s="61"/>
      <c r="C188" s="35" t="s">
        <v>176</v>
      </c>
      <c r="D188" s="7" t="s">
        <v>105</v>
      </c>
      <c r="E188" s="8" t="s">
        <v>9</v>
      </c>
      <c r="F188" s="8">
        <v>1</v>
      </c>
      <c r="G188" s="8">
        <v>6</v>
      </c>
      <c r="H188" s="16">
        <v>1328.25</v>
      </c>
      <c r="I188" s="67">
        <f>H188/55</f>
        <v>24.15</v>
      </c>
      <c r="J188" s="7" t="s">
        <v>60</v>
      </c>
      <c r="K188" s="6">
        <f>I188/9</f>
        <v>2.683333333333333</v>
      </c>
      <c r="L188" s="6">
        <f>H188*F188</f>
        <v>1328.25</v>
      </c>
      <c r="M188" s="17">
        <f>H188*G188</f>
        <v>7969.5</v>
      </c>
    </row>
    <row r="189" spans="1:13" ht="12" customHeight="1">
      <c r="A189" s="4">
        <v>182</v>
      </c>
      <c r="B189" s="5">
        <v>4823044500208</v>
      </c>
      <c r="C189" s="29" t="s">
        <v>72</v>
      </c>
      <c r="D189" s="8" t="s">
        <v>54</v>
      </c>
      <c r="E189" s="8" t="s">
        <v>9</v>
      </c>
      <c r="F189" s="8" t="s">
        <v>24</v>
      </c>
      <c r="G189" s="8">
        <v>640</v>
      </c>
      <c r="H189" s="16">
        <v>27.07</v>
      </c>
      <c r="I189" s="67">
        <f>H189/0.9</f>
        <v>30.077777777777776</v>
      </c>
      <c r="J189" s="7" t="s">
        <v>60</v>
      </c>
      <c r="K189" s="6">
        <f t="shared" si="36"/>
        <v>3.3419753086419752</v>
      </c>
      <c r="L189" s="6">
        <f t="shared" si="37"/>
        <v>216.56</v>
      </c>
      <c r="M189" s="17">
        <f t="shared" si="38"/>
        <v>17324.8</v>
      </c>
    </row>
    <row r="190" spans="1:13" ht="12" customHeight="1">
      <c r="A190" s="38">
        <v>183</v>
      </c>
      <c r="B190" s="5">
        <v>4823044500185</v>
      </c>
      <c r="C190" s="29" t="s">
        <v>72</v>
      </c>
      <c r="D190" s="8" t="s">
        <v>56</v>
      </c>
      <c r="E190" s="8" t="s">
        <v>9</v>
      </c>
      <c r="F190" s="8" t="s">
        <v>35</v>
      </c>
      <c r="G190" s="8">
        <v>180</v>
      </c>
      <c r="H190" s="16">
        <v>70.38</v>
      </c>
      <c r="I190" s="67">
        <f>H190/2.8</f>
        <v>25.135714285714286</v>
      </c>
      <c r="J190" s="7" t="s">
        <v>60</v>
      </c>
      <c r="K190" s="6">
        <f t="shared" si="36"/>
        <v>2.7928571428571427</v>
      </c>
      <c r="L190" s="6">
        <f t="shared" si="37"/>
        <v>422.28</v>
      </c>
      <c r="M190" s="17">
        <f t="shared" si="38"/>
        <v>12668.4</v>
      </c>
    </row>
    <row r="191" spans="1:13" ht="12" customHeight="1">
      <c r="A191" s="4">
        <v>184</v>
      </c>
      <c r="B191" s="5">
        <v>4820085741324</v>
      </c>
      <c r="C191" s="29" t="s">
        <v>72</v>
      </c>
      <c r="D191" s="7" t="s">
        <v>39</v>
      </c>
      <c r="E191" s="8" t="s">
        <v>9</v>
      </c>
      <c r="F191" s="8">
        <v>1</v>
      </c>
      <c r="G191" s="8">
        <v>48</v>
      </c>
      <c r="H191" s="16">
        <v>281.54</v>
      </c>
      <c r="I191" s="67">
        <f>H191/12</f>
        <v>23.46166666666667</v>
      </c>
      <c r="J191" s="7" t="s">
        <v>60</v>
      </c>
      <c r="K191" s="6">
        <f t="shared" si="36"/>
        <v>2.606851851851852</v>
      </c>
      <c r="L191" s="6">
        <f t="shared" si="37"/>
        <v>281.54</v>
      </c>
      <c r="M191" s="17">
        <f t="shared" si="38"/>
        <v>13513.920000000002</v>
      </c>
    </row>
    <row r="192" spans="1:13" ht="12" customHeight="1">
      <c r="A192" s="38">
        <v>185</v>
      </c>
      <c r="B192" s="5">
        <v>4820085741621</v>
      </c>
      <c r="C192" s="29" t="s">
        <v>72</v>
      </c>
      <c r="D192" s="7" t="s">
        <v>105</v>
      </c>
      <c r="E192" s="8" t="s">
        <v>9</v>
      </c>
      <c r="F192" s="8">
        <v>1</v>
      </c>
      <c r="G192" s="8">
        <v>6</v>
      </c>
      <c r="H192" s="16">
        <v>1163.8</v>
      </c>
      <c r="I192" s="67">
        <f>H192/55</f>
        <v>21.16</v>
      </c>
      <c r="J192" s="7" t="s">
        <v>60</v>
      </c>
      <c r="K192" s="6">
        <f t="shared" si="36"/>
        <v>2.351111111111111</v>
      </c>
      <c r="L192" s="6">
        <f t="shared" si="37"/>
        <v>1163.8</v>
      </c>
      <c r="M192" s="17">
        <f t="shared" si="38"/>
        <v>6982.799999999999</v>
      </c>
    </row>
    <row r="193" spans="1:13" ht="12" customHeight="1">
      <c r="A193" s="4">
        <v>186</v>
      </c>
      <c r="B193" s="5">
        <v>4823044500109</v>
      </c>
      <c r="C193" s="29" t="s">
        <v>73</v>
      </c>
      <c r="D193" s="8" t="s">
        <v>54</v>
      </c>
      <c r="E193" s="8" t="s">
        <v>9</v>
      </c>
      <c r="F193" s="8" t="s">
        <v>24</v>
      </c>
      <c r="G193" s="8">
        <v>640</v>
      </c>
      <c r="H193" s="16">
        <v>26.26</v>
      </c>
      <c r="I193" s="67">
        <f>H193/0.9</f>
        <v>29.177777777777777</v>
      </c>
      <c r="J193" s="7" t="s">
        <v>60</v>
      </c>
      <c r="K193" s="6">
        <f t="shared" si="36"/>
        <v>3.241975308641975</v>
      </c>
      <c r="L193" s="6">
        <f t="shared" si="37"/>
        <v>210.08</v>
      </c>
      <c r="M193" s="17">
        <f t="shared" si="38"/>
        <v>16806.4</v>
      </c>
    </row>
    <row r="194" spans="1:13" ht="12" customHeight="1">
      <c r="A194" s="38">
        <v>187</v>
      </c>
      <c r="B194" s="5">
        <v>4823044500123</v>
      </c>
      <c r="C194" s="29" t="s">
        <v>73</v>
      </c>
      <c r="D194" s="8" t="s">
        <v>56</v>
      </c>
      <c r="E194" s="8" t="s">
        <v>9</v>
      </c>
      <c r="F194" s="8" t="s">
        <v>35</v>
      </c>
      <c r="G194" s="8">
        <v>180</v>
      </c>
      <c r="H194" s="16">
        <v>69.58</v>
      </c>
      <c r="I194" s="67">
        <f>H194/2.8</f>
        <v>24.85</v>
      </c>
      <c r="J194" s="7" t="s">
        <v>60</v>
      </c>
      <c r="K194" s="6">
        <f t="shared" si="36"/>
        <v>2.761111111111111</v>
      </c>
      <c r="L194" s="6">
        <f t="shared" si="37"/>
        <v>417.48</v>
      </c>
      <c r="M194" s="17">
        <f t="shared" si="38"/>
        <v>12524.4</v>
      </c>
    </row>
    <row r="195" spans="1:13" ht="12" customHeight="1">
      <c r="A195" s="4">
        <v>188</v>
      </c>
      <c r="B195" s="5">
        <v>4820085741348</v>
      </c>
      <c r="C195" s="29" t="s">
        <v>73</v>
      </c>
      <c r="D195" s="7" t="s">
        <v>39</v>
      </c>
      <c r="E195" s="8" t="s">
        <v>9</v>
      </c>
      <c r="F195" s="8">
        <v>1</v>
      </c>
      <c r="G195" s="8">
        <v>48</v>
      </c>
      <c r="H195" s="16">
        <v>278.83</v>
      </c>
      <c r="I195" s="67">
        <f>H195/12</f>
        <v>23.235833333333332</v>
      </c>
      <c r="J195" s="7" t="s">
        <v>60</v>
      </c>
      <c r="K195" s="6">
        <f t="shared" si="36"/>
        <v>2.5817592592592593</v>
      </c>
      <c r="L195" s="6">
        <f t="shared" si="37"/>
        <v>278.83</v>
      </c>
      <c r="M195" s="17">
        <f t="shared" si="38"/>
        <v>13383.84</v>
      </c>
    </row>
    <row r="196" spans="1:13" ht="12" customHeight="1">
      <c r="A196" s="38">
        <v>189</v>
      </c>
      <c r="B196" s="5">
        <v>4820085741546</v>
      </c>
      <c r="C196" s="29" t="s">
        <v>73</v>
      </c>
      <c r="D196" s="7" t="s">
        <v>105</v>
      </c>
      <c r="E196" s="8" t="s">
        <v>9</v>
      </c>
      <c r="F196" s="8">
        <v>1</v>
      </c>
      <c r="G196" s="8">
        <v>6</v>
      </c>
      <c r="H196" s="16">
        <v>1161.5</v>
      </c>
      <c r="I196" s="67">
        <f>H196/55</f>
        <v>21.118181818181817</v>
      </c>
      <c r="J196" s="7" t="s">
        <v>60</v>
      </c>
      <c r="K196" s="6">
        <f t="shared" si="36"/>
        <v>2.3464646464646464</v>
      </c>
      <c r="L196" s="6">
        <f t="shared" si="37"/>
        <v>1161.5</v>
      </c>
      <c r="M196" s="17">
        <f t="shared" si="38"/>
        <v>6969</v>
      </c>
    </row>
    <row r="197" spans="1:13" ht="12" customHeight="1">
      <c r="A197" s="4">
        <v>190</v>
      </c>
      <c r="B197" s="5">
        <v>4823044500765</v>
      </c>
      <c r="C197" s="29" t="s">
        <v>74</v>
      </c>
      <c r="D197" s="8" t="s">
        <v>54</v>
      </c>
      <c r="E197" s="8" t="s">
        <v>9</v>
      </c>
      <c r="F197" s="8" t="s">
        <v>24</v>
      </c>
      <c r="G197" s="8">
        <v>640</v>
      </c>
      <c r="H197" s="16">
        <v>30.18</v>
      </c>
      <c r="I197" s="67">
        <f>H197/0.9</f>
        <v>33.53333333333333</v>
      </c>
      <c r="J197" s="7" t="s">
        <v>60</v>
      </c>
      <c r="K197" s="6">
        <f t="shared" si="36"/>
        <v>3.725925925925926</v>
      </c>
      <c r="L197" s="6">
        <f t="shared" si="37"/>
        <v>241.44</v>
      </c>
      <c r="M197" s="17">
        <f t="shared" si="38"/>
        <v>19315.2</v>
      </c>
    </row>
    <row r="198" spans="1:13" ht="12" customHeight="1">
      <c r="A198" s="38">
        <v>191</v>
      </c>
      <c r="B198" s="5">
        <v>4823044500772</v>
      </c>
      <c r="C198" s="29" t="s">
        <v>74</v>
      </c>
      <c r="D198" s="8" t="s">
        <v>56</v>
      </c>
      <c r="E198" s="8" t="s">
        <v>9</v>
      </c>
      <c r="F198" s="8" t="s">
        <v>35</v>
      </c>
      <c r="G198" s="8">
        <v>180</v>
      </c>
      <c r="H198" s="16">
        <v>81.35</v>
      </c>
      <c r="I198" s="67">
        <f>H198/2.8</f>
        <v>29.053571428571427</v>
      </c>
      <c r="J198" s="7" t="s">
        <v>60</v>
      </c>
      <c r="K198" s="6">
        <f aca="true" t="shared" si="39" ref="K198:K226">I198/9</f>
        <v>3.228174603174603</v>
      </c>
      <c r="L198" s="6">
        <f t="shared" si="37"/>
        <v>488.09999999999997</v>
      </c>
      <c r="M198" s="17">
        <f t="shared" si="38"/>
        <v>14642.999999999998</v>
      </c>
    </row>
    <row r="199" spans="1:13" ht="12" customHeight="1">
      <c r="A199" s="4">
        <v>192</v>
      </c>
      <c r="B199" s="5">
        <v>4820085741331</v>
      </c>
      <c r="C199" s="29" t="s">
        <v>74</v>
      </c>
      <c r="D199" s="7" t="s">
        <v>39</v>
      </c>
      <c r="E199" s="8" t="s">
        <v>9</v>
      </c>
      <c r="F199" s="8">
        <v>1</v>
      </c>
      <c r="G199" s="8">
        <v>48</v>
      </c>
      <c r="H199" s="16">
        <v>328.91</v>
      </c>
      <c r="I199" s="67">
        <f>H199/12</f>
        <v>27.409166666666668</v>
      </c>
      <c r="J199" s="7" t="s">
        <v>60</v>
      </c>
      <c r="K199" s="6">
        <f t="shared" si="39"/>
        <v>3.0454629629629633</v>
      </c>
      <c r="L199" s="6">
        <f t="shared" si="37"/>
        <v>328.91</v>
      </c>
      <c r="M199" s="17">
        <f t="shared" si="38"/>
        <v>15787.68</v>
      </c>
    </row>
    <row r="200" spans="1:13" ht="12" customHeight="1">
      <c r="A200" s="38">
        <v>193</v>
      </c>
      <c r="B200" s="61"/>
      <c r="C200" s="35" t="s">
        <v>177</v>
      </c>
      <c r="D200" s="7" t="s">
        <v>105</v>
      </c>
      <c r="E200" s="8" t="s">
        <v>9</v>
      </c>
      <c r="F200" s="8">
        <v>1</v>
      </c>
      <c r="G200" s="8">
        <v>6</v>
      </c>
      <c r="H200" s="16">
        <v>1391.5</v>
      </c>
      <c r="I200" s="67">
        <f>H200/55</f>
        <v>25.3</v>
      </c>
      <c r="J200" s="7" t="s">
        <v>60</v>
      </c>
      <c r="K200" s="6">
        <f t="shared" si="39"/>
        <v>2.8111111111111113</v>
      </c>
      <c r="L200" s="6">
        <f t="shared" si="37"/>
        <v>1391.5</v>
      </c>
      <c r="M200" s="17">
        <f t="shared" si="38"/>
        <v>8349</v>
      </c>
    </row>
    <row r="201" spans="1:13" ht="12" customHeight="1">
      <c r="A201" s="4">
        <v>194</v>
      </c>
      <c r="B201" s="5">
        <v>4823044500604</v>
      </c>
      <c r="C201" s="29" t="s">
        <v>75</v>
      </c>
      <c r="D201" s="8" t="s">
        <v>54</v>
      </c>
      <c r="E201" s="8" t="s">
        <v>9</v>
      </c>
      <c r="F201" s="8" t="s">
        <v>24</v>
      </c>
      <c r="G201" s="8">
        <v>640</v>
      </c>
      <c r="H201" s="16">
        <v>35.46</v>
      </c>
      <c r="I201" s="67">
        <f>H201/0.9</f>
        <v>39.4</v>
      </c>
      <c r="J201" s="7" t="s">
        <v>60</v>
      </c>
      <c r="K201" s="6">
        <f t="shared" si="39"/>
        <v>4.377777777777777</v>
      </c>
      <c r="L201" s="6">
        <f t="shared" si="37"/>
        <v>283.68</v>
      </c>
      <c r="M201" s="17">
        <f t="shared" si="38"/>
        <v>22694.4</v>
      </c>
    </row>
    <row r="202" spans="1:13" ht="12" customHeight="1">
      <c r="A202" s="38">
        <v>195</v>
      </c>
      <c r="B202" s="5">
        <v>4823044500611</v>
      </c>
      <c r="C202" s="29" t="s">
        <v>75</v>
      </c>
      <c r="D202" s="8" t="s">
        <v>56</v>
      </c>
      <c r="E202" s="8" t="s">
        <v>9</v>
      </c>
      <c r="F202" s="8" t="s">
        <v>35</v>
      </c>
      <c r="G202" s="8">
        <v>180</v>
      </c>
      <c r="H202" s="16">
        <v>97.59</v>
      </c>
      <c r="I202" s="67">
        <f>H202/2.8</f>
        <v>34.853571428571435</v>
      </c>
      <c r="J202" s="7" t="s">
        <v>60</v>
      </c>
      <c r="K202" s="6">
        <f t="shared" si="39"/>
        <v>3.8726190476190485</v>
      </c>
      <c r="L202" s="6">
        <f t="shared" si="37"/>
        <v>585.54</v>
      </c>
      <c r="M202" s="17">
        <f t="shared" si="38"/>
        <v>17566.2</v>
      </c>
    </row>
    <row r="203" spans="1:13" ht="12" customHeight="1">
      <c r="A203" s="4">
        <v>196</v>
      </c>
      <c r="B203" s="5">
        <v>4820085741355</v>
      </c>
      <c r="C203" s="29" t="s">
        <v>75</v>
      </c>
      <c r="D203" s="7" t="s">
        <v>39</v>
      </c>
      <c r="E203" s="8" t="s">
        <v>9</v>
      </c>
      <c r="F203" s="8">
        <v>1</v>
      </c>
      <c r="G203" s="8">
        <v>48</v>
      </c>
      <c r="H203" s="16">
        <v>407.42</v>
      </c>
      <c r="I203" s="67">
        <f>H203/12</f>
        <v>33.95166666666667</v>
      </c>
      <c r="J203" s="7" t="s">
        <v>60</v>
      </c>
      <c r="K203" s="6">
        <f t="shared" si="39"/>
        <v>3.7724074074074077</v>
      </c>
      <c r="L203" s="6">
        <f t="shared" si="37"/>
        <v>407.42</v>
      </c>
      <c r="M203" s="17">
        <f t="shared" si="38"/>
        <v>19556.16</v>
      </c>
    </row>
    <row r="204" spans="1:13" ht="12" customHeight="1">
      <c r="A204" s="38">
        <v>197</v>
      </c>
      <c r="B204" s="61"/>
      <c r="C204" s="35" t="s">
        <v>178</v>
      </c>
      <c r="D204" s="7" t="s">
        <v>105</v>
      </c>
      <c r="E204" s="8" t="s">
        <v>9</v>
      </c>
      <c r="F204" s="8">
        <v>1</v>
      </c>
      <c r="G204" s="8">
        <v>6</v>
      </c>
      <c r="H204" s="16">
        <v>1675.55</v>
      </c>
      <c r="I204" s="67">
        <f>H204/55</f>
        <v>30.464545454545455</v>
      </c>
      <c r="J204" s="7" t="s">
        <v>60</v>
      </c>
      <c r="K204" s="6">
        <f t="shared" si="39"/>
        <v>3.384949494949495</v>
      </c>
      <c r="L204" s="6">
        <f t="shared" si="37"/>
        <v>1675.55</v>
      </c>
      <c r="M204" s="17">
        <f t="shared" si="38"/>
        <v>10053.3</v>
      </c>
    </row>
    <row r="205" spans="1:13" ht="12" customHeight="1">
      <c r="A205" s="4">
        <v>198</v>
      </c>
      <c r="B205" s="5">
        <v>4823044500116</v>
      </c>
      <c r="C205" s="29" t="s">
        <v>76</v>
      </c>
      <c r="D205" s="8" t="s">
        <v>54</v>
      </c>
      <c r="E205" s="8" t="s">
        <v>9</v>
      </c>
      <c r="F205" s="8" t="s">
        <v>24</v>
      </c>
      <c r="G205" s="8">
        <v>640</v>
      </c>
      <c r="H205" s="16">
        <v>35.46</v>
      </c>
      <c r="I205" s="67">
        <f>H205/0.9</f>
        <v>39.4</v>
      </c>
      <c r="J205" s="7" t="s">
        <v>60</v>
      </c>
      <c r="K205" s="6">
        <f t="shared" si="39"/>
        <v>4.377777777777777</v>
      </c>
      <c r="L205" s="6">
        <f t="shared" si="37"/>
        <v>283.68</v>
      </c>
      <c r="M205" s="17">
        <f t="shared" si="38"/>
        <v>22694.4</v>
      </c>
    </row>
    <row r="206" spans="1:13" ht="12" customHeight="1">
      <c r="A206" s="38">
        <v>199</v>
      </c>
      <c r="B206" s="5">
        <v>4823044500628</v>
      </c>
      <c r="C206" s="29" t="s">
        <v>76</v>
      </c>
      <c r="D206" s="8" t="s">
        <v>56</v>
      </c>
      <c r="E206" s="8" t="s">
        <v>9</v>
      </c>
      <c r="F206" s="8" t="s">
        <v>35</v>
      </c>
      <c r="G206" s="8">
        <v>180</v>
      </c>
      <c r="H206" s="16">
        <v>98.81</v>
      </c>
      <c r="I206" s="67">
        <f>H206/2.8</f>
        <v>35.28928571428572</v>
      </c>
      <c r="J206" s="7" t="s">
        <v>60</v>
      </c>
      <c r="K206" s="6">
        <f t="shared" si="39"/>
        <v>3.9210317460317463</v>
      </c>
      <c r="L206" s="6">
        <f t="shared" si="37"/>
        <v>592.86</v>
      </c>
      <c r="M206" s="17">
        <f t="shared" si="38"/>
        <v>17785.8</v>
      </c>
    </row>
    <row r="207" spans="1:13" ht="12" customHeight="1">
      <c r="A207" s="4">
        <v>200</v>
      </c>
      <c r="B207" s="5">
        <v>4820085741362</v>
      </c>
      <c r="C207" s="29" t="s">
        <v>76</v>
      </c>
      <c r="D207" s="7" t="s">
        <v>39</v>
      </c>
      <c r="E207" s="8" t="s">
        <v>9</v>
      </c>
      <c r="F207" s="8">
        <v>1</v>
      </c>
      <c r="G207" s="8">
        <v>48</v>
      </c>
      <c r="H207" s="16">
        <v>406.07</v>
      </c>
      <c r="I207" s="67">
        <f>H207/12</f>
        <v>33.839166666666664</v>
      </c>
      <c r="J207" s="7" t="s">
        <v>60</v>
      </c>
      <c r="K207" s="6">
        <f t="shared" si="39"/>
        <v>3.759907407407407</v>
      </c>
      <c r="L207" s="6">
        <f t="shared" si="37"/>
        <v>406.07</v>
      </c>
      <c r="M207" s="17">
        <f t="shared" si="38"/>
        <v>19491.36</v>
      </c>
    </row>
    <row r="208" spans="1:13" ht="12" customHeight="1">
      <c r="A208" s="38">
        <v>201</v>
      </c>
      <c r="B208" s="61"/>
      <c r="C208" s="35" t="s">
        <v>179</v>
      </c>
      <c r="D208" s="7" t="s">
        <v>105</v>
      </c>
      <c r="E208" s="8" t="s">
        <v>9</v>
      </c>
      <c r="F208" s="8">
        <v>1</v>
      </c>
      <c r="G208" s="8">
        <v>6</v>
      </c>
      <c r="H208" s="16">
        <v>1633</v>
      </c>
      <c r="I208" s="67">
        <f>H208/55</f>
        <v>29.69090909090909</v>
      </c>
      <c r="J208" s="7" t="s">
        <v>60</v>
      </c>
      <c r="K208" s="6">
        <f t="shared" si="39"/>
        <v>3.298989898989899</v>
      </c>
      <c r="L208" s="6">
        <f t="shared" si="37"/>
        <v>1633</v>
      </c>
      <c r="M208" s="17">
        <f t="shared" si="38"/>
        <v>9798</v>
      </c>
    </row>
    <row r="209" spans="1:13" ht="12" customHeight="1">
      <c r="A209" s="4">
        <v>202</v>
      </c>
      <c r="B209" s="5">
        <v>4823044500949</v>
      </c>
      <c r="C209" s="29" t="s">
        <v>77</v>
      </c>
      <c r="D209" s="8" t="s">
        <v>54</v>
      </c>
      <c r="E209" s="8" t="s">
        <v>9</v>
      </c>
      <c r="F209" s="8" t="s">
        <v>24</v>
      </c>
      <c r="G209" s="8">
        <v>640</v>
      </c>
      <c r="H209" s="16">
        <v>29.64</v>
      </c>
      <c r="I209" s="67">
        <f>H209/0.9</f>
        <v>32.93333333333333</v>
      </c>
      <c r="J209" s="7" t="s">
        <v>60</v>
      </c>
      <c r="K209" s="6">
        <f t="shared" si="39"/>
        <v>3.659259259259259</v>
      </c>
      <c r="L209" s="6">
        <f t="shared" si="37"/>
        <v>237.12</v>
      </c>
      <c r="M209" s="17">
        <f t="shared" si="38"/>
        <v>18969.6</v>
      </c>
    </row>
    <row r="210" spans="1:13" ht="12" customHeight="1">
      <c r="A210" s="38">
        <v>203</v>
      </c>
      <c r="B210" s="5">
        <v>4823044500048</v>
      </c>
      <c r="C210" s="29" t="s">
        <v>77</v>
      </c>
      <c r="D210" s="8" t="s">
        <v>56</v>
      </c>
      <c r="E210" s="8" t="s">
        <v>9</v>
      </c>
      <c r="F210" s="8" t="s">
        <v>35</v>
      </c>
      <c r="G210" s="8">
        <v>180</v>
      </c>
      <c r="H210" s="16">
        <v>79.72</v>
      </c>
      <c r="I210" s="67">
        <f>H210/2.8</f>
        <v>28.47142857142857</v>
      </c>
      <c r="J210" s="7" t="s">
        <v>60</v>
      </c>
      <c r="K210" s="6">
        <f t="shared" si="39"/>
        <v>3.1634920634920634</v>
      </c>
      <c r="L210" s="6">
        <f t="shared" si="37"/>
        <v>478.32</v>
      </c>
      <c r="M210" s="17">
        <f t="shared" si="38"/>
        <v>14349.6</v>
      </c>
    </row>
    <row r="211" spans="1:13" ht="12" customHeight="1">
      <c r="A211" s="4">
        <v>204</v>
      </c>
      <c r="B211" s="5">
        <v>4820085741188</v>
      </c>
      <c r="C211" s="29" t="s">
        <v>77</v>
      </c>
      <c r="D211" s="7" t="s">
        <v>39</v>
      </c>
      <c r="E211" s="8" t="s">
        <v>9</v>
      </c>
      <c r="F211" s="8">
        <v>1</v>
      </c>
      <c r="G211" s="8">
        <v>48</v>
      </c>
      <c r="H211" s="16">
        <v>332.97</v>
      </c>
      <c r="I211" s="67">
        <f>H211/12</f>
        <v>27.747500000000002</v>
      </c>
      <c r="J211" s="7" t="s">
        <v>60</v>
      </c>
      <c r="K211" s="6">
        <f t="shared" si="39"/>
        <v>3.0830555555555557</v>
      </c>
      <c r="L211" s="6">
        <f t="shared" si="37"/>
        <v>332.97</v>
      </c>
      <c r="M211" s="17">
        <f t="shared" si="38"/>
        <v>15982.560000000001</v>
      </c>
    </row>
    <row r="212" spans="1:13" ht="12" customHeight="1">
      <c r="A212" s="38">
        <v>205</v>
      </c>
      <c r="B212" s="61"/>
      <c r="C212" s="35" t="s">
        <v>180</v>
      </c>
      <c r="D212" s="7" t="s">
        <v>105</v>
      </c>
      <c r="E212" s="8" t="s">
        <v>9</v>
      </c>
      <c r="F212" s="8">
        <v>1</v>
      </c>
      <c r="G212" s="8">
        <v>6</v>
      </c>
      <c r="H212" s="16">
        <v>1391.5</v>
      </c>
      <c r="I212" s="67">
        <f>H212/55</f>
        <v>25.3</v>
      </c>
      <c r="J212" s="7" t="s">
        <v>60</v>
      </c>
      <c r="K212" s="6">
        <f t="shared" si="39"/>
        <v>2.8111111111111113</v>
      </c>
      <c r="L212" s="6">
        <f t="shared" si="37"/>
        <v>1391.5</v>
      </c>
      <c r="M212" s="17">
        <f t="shared" si="38"/>
        <v>8349</v>
      </c>
    </row>
    <row r="213" spans="1:13" ht="12" customHeight="1">
      <c r="A213" s="4">
        <v>206</v>
      </c>
      <c r="B213" s="5">
        <v>4823044500925</v>
      </c>
      <c r="C213" s="29" t="s">
        <v>78</v>
      </c>
      <c r="D213" s="8" t="s">
        <v>54</v>
      </c>
      <c r="E213" s="8" t="s">
        <v>9</v>
      </c>
      <c r="F213" s="8" t="s">
        <v>24</v>
      </c>
      <c r="G213" s="8">
        <v>640</v>
      </c>
      <c r="H213" s="16">
        <v>27.61</v>
      </c>
      <c r="I213" s="47">
        <f>H213/0.9</f>
        <v>30.677777777777777</v>
      </c>
      <c r="J213" s="7" t="s">
        <v>60</v>
      </c>
      <c r="K213" s="6">
        <f t="shared" si="39"/>
        <v>3.408641975308642</v>
      </c>
      <c r="L213" s="6">
        <f aca="true" t="shared" si="40" ref="L213:L236">H213*F213</f>
        <v>220.88</v>
      </c>
      <c r="M213" s="17">
        <f aca="true" t="shared" si="41" ref="M213:M236">H213*G213</f>
        <v>17670.4</v>
      </c>
    </row>
    <row r="214" spans="1:13" s="13" customFormat="1" ht="12" customHeight="1">
      <c r="A214" s="38">
        <v>207</v>
      </c>
      <c r="B214" s="5">
        <v>4820085741171</v>
      </c>
      <c r="C214" s="29" t="s">
        <v>78</v>
      </c>
      <c r="D214" s="7" t="s">
        <v>39</v>
      </c>
      <c r="E214" s="8" t="s">
        <v>9</v>
      </c>
      <c r="F214" s="8">
        <v>1</v>
      </c>
      <c r="G214" s="8">
        <v>48</v>
      </c>
      <c r="H214" s="16">
        <v>304.55</v>
      </c>
      <c r="I214" s="47">
        <f>H214/12</f>
        <v>25.379166666666666</v>
      </c>
      <c r="J214" s="7" t="s">
        <v>60</v>
      </c>
      <c r="K214" s="6">
        <f t="shared" si="39"/>
        <v>2.8199074074074075</v>
      </c>
      <c r="L214" s="6">
        <f t="shared" si="40"/>
        <v>304.55</v>
      </c>
      <c r="M214" s="17">
        <f t="shared" si="41"/>
        <v>14618.400000000001</v>
      </c>
    </row>
    <row r="215" spans="1:13" s="13" customFormat="1" ht="12" customHeight="1">
      <c r="A215" s="4">
        <v>208</v>
      </c>
      <c r="B215" s="61"/>
      <c r="C215" s="35" t="s">
        <v>181</v>
      </c>
      <c r="D215" s="7" t="s">
        <v>105</v>
      </c>
      <c r="E215" s="8" t="s">
        <v>9</v>
      </c>
      <c r="F215" s="8">
        <v>1</v>
      </c>
      <c r="G215" s="8">
        <v>6</v>
      </c>
      <c r="H215" s="16">
        <v>1265</v>
      </c>
      <c r="I215" s="47">
        <f>H215/55</f>
        <v>23</v>
      </c>
      <c r="J215" s="7" t="s">
        <v>60</v>
      </c>
      <c r="K215" s="6">
        <f t="shared" si="39"/>
        <v>2.5555555555555554</v>
      </c>
      <c r="L215" s="6">
        <f t="shared" si="40"/>
        <v>1265</v>
      </c>
      <c r="M215" s="17">
        <f t="shared" si="41"/>
        <v>7590</v>
      </c>
    </row>
    <row r="216" spans="1:13" s="13" customFormat="1" ht="12" customHeight="1">
      <c r="A216" s="38">
        <v>209</v>
      </c>
      <c r="B216" s="5">
        <v>4823044500086</v>
      </c>
      <c r="C216" s="29" t="s">
        <v>79</v>
      </c>
      <c r="D216" s="8" t="s">
        <v>54</v>
      </c>
      <c r="E216" s="8" t="s">
        <v>9</v>
      </c>
      <c r="F216" s="8" t="s">
        <v>24</v>
      </c>
      <c r="G216" s="8">
        <v>640</v>
      </c>
      <c r="H216" s="16">
        <v>25.58</v>
      </c>
      <c r="I216" s="67">
        <f>H216/0.9</f>
        <v>28.42222222222222</v>
      </c>
      <c r="J216" s="7" t="s">
        <v>60</v>
      </c>
      <c r="K216" s="6">
        <f t="shared" si="39"/>
        <v>3.1580246913580243</v>
      </c>
      <c r="L216" s="6">
        <f t="shared" si="40"/>
        <v>204.64</v>
      </c>
      <c r="M216" s="17">
        <f t="shared" si="41"/>
        <v>16371.199999999999</v>
      </c>
    </row>
    <row r="217" spans="1:13" s="13" customFormat="1" ht="12" customHeight="1">
      <c r="A217" s="4">
        <v>210</v>
      </c>
      <c r="B217" s="5">
        <v>4823044500079</v>
      </c>
      <c r="C217" s="29" t="s">
        <v>79</v>
      </c>
      <c r="D217" s="8" t="s">
        <v>56</v>
      </c>
      <c r="E217" s="8" t="s">
        <v>9</v>
      </c>
      <c r="F217" s="8" t="s">
        <v>35</v>
      </c>
      <c r="G217" s="8">
        <v>180</v>
      </c>
      <c r="H217" s="16">
        <v>67.68</v>
      </c>
      <c r="I217" s="67">
        <f>H217/2.8</f>
        <v>24.171428571428574</v>
      </c>
      <c r="J217" s="7" t="s">
        <v>60</v>
      </c>
      <c r="K217" s="6">
        <f t="shared" si="39"/>
        <v>2.685714285714286</v>
      </c>
      <c r="L217" s="6">
        <f t="shared" si="40"/>
        <v>406.08000000000004</v>
      </c>
      <c r="M217" s="17">
        <f t="shared" si="41"/>
        <v>12182.400000000001</v>
      </c>
    </row>
    <row r="218" spans="1:13" s="13" customFormat="1" ht="12" customHeight="1">
      <c r="A218" s="38">
        <v>211</v>
      </c>
      <c r="B218" s="5">
        <v>4820085741294</v>
      </c>
      <c r="C218" s="29" t="s">
        <v>79</v>
      </c>
      <c r="D218" s="7" t="s">
        <v>39</v>
      </c>
      <c r="E218" s="8" t="s">
        <v>9</v>
      </c>
      <c r="F218" s="8">
        <v>1</v>
      </c>
      <c r="G218" s="8">
        <v>48</v>
      </c>
      <c r="H218" s="16">
        <v>276.12</v>
      </c>
      <c r="I218" s="67">
        <f>H218/12</f>
        <v>23.01</v>
      </c>
      <c r="J218" s="7" t="s">
        <v>60</v>
      </c>
      <c r="K218" s="6">
        <f t="shared" si="39"/>
        <v>2.5566666666666666</v>
      </c>
      <c r="L218" s="6">
        <f t="shared" si="40"/>
        <v>276.12</v>
      </c>
      <c r="M218" s="17">
        <f t="shared" si="41"/>
        <v>13253.76</v>
      </c>
    </row>
    <row r="219" spans="1:13" s="13" customFormat="1" ht="12" customHeight="1">
      <c r="A219" s="4">
        <v>212</v>
      </c>
      <c r="B219" s="5">
        <v>4820085741539</v>
      </c>
      <c r="C219" s="29" t="s">
        <v>79</v>
      </c>
      <c r="D219" s="7" t="s">
        <v>105</v>
      </c>
      <c r="E219" s="8" t="s">
        <v>9</v>
      </c>
      <c r="F219" s="8">
        <v>1</v>
      </c>
      <c r="G219" s="8">
        <v>6</v>
      </c>
      <c r="H219" s="16">
        <v>1133.9</v>
      </c>
      <c r="I219" s="67">
        <f>H219/55</f>
        <v>20.616363636363637</v>
      </c>
      <c r="J219" s="7" t="s">
        <v>60</v>
      </c>
      <c r="K219" s="6">
        <f t="shared" si="39"/>
        <v>2.2907070707070707</v>
      </c>
      <c r="L219" s="6">
        <f t="shared" si="40"/>
        <v>1133.9</v>
      </c>
      <c r="M219" s="17">
        <f t="shared" si="41"/>
        <v>6803.400000000001</v>
      </c>
    </row>
    <row r="220" spans="1:41" s="34" customFormat="1" ht="12" customHeight="1">
      <c r="A220" s="38">
        <v>213</v>
      </c>
      <c r="B220" s="61">
        <v>4820085741416</v>
      </c>
      <c r="C220" s="36" t="s">
        <v>142</v>
      </c>
      <c r="D220" s="8" t="s">
        <v>54</v>
      </c>
      <c r="E220" s="8" t="s">
        <v>9</v>
      </c>
      <c r="F220" s="8" t="s">
        <v>24</v>
      </c>
      <c r="G220" s="8">
        <v>640</v>
      </c>
      <c r="H220" s="16">
        <v>27.13</v>
      </c>
      <c r="I220" s="67">
        <f>H220/0.9</f>
        <v>30.144444444444442</v>
      </c>
      <c r="J220" s="7" t="s">
        <v>60</v>
      </c>
      <c r="K220" s="6">
        <f>I220/9</f>
        <v>3.3493827160493823</v>
      </c>
      <c r="L220" s="6">
        <f t="shared" si="40"/>
        <v>217.04</v>
      </c>
      <c r="M220" s="17">
        <f t="shared" si="41"/>
        <v>17363.2</v>
      </c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</row>
    <row r="221" spans="1:41" s="34" customFormat="1" ht="12" customHeight="1">
      <c r="A221" s="4">
        <v>214</v>
      </c>
      <c r="B221" s="61">
        <v>4820085741423</v>
      </c>
      <c r="C221" s="36" t="s">
        <v>142</v>
      </c>
      <c r="D221" s="8" t="s">
        <v>56</v>
      </c>
      <c r="E221" s="8" t="s">
        <v>9</v>
      </c>
      <c r="F221" s="8" t="s">
        <v>35</v>
      </c>
      <c r="G221" s="8">
        <v>180</v>
      </c>
      <c r="H221" s="16">
        <v>74.04</v>
      </c>
      <c r="I221" s="67">
        <f>H221/2.8</f>
        <v>26.442857142857147</v>
      </c>
      <c r="J221" s="7" t="s">
        <v>60</v>
      </c>
      <c r="K221" s="6">
        <f>I221/9</f>
        <v>2.9380952380952383</v>
      </c>
      <c r="L221" s="6">
        <f t="shared" si="40"/>
        <v>444.24</v>
      </c>
      <c r="M221" s="17">
        <f t="shared" si="41"/>
        <v>13327.2</v>
      </c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</row>
    <row r="222" spans="1:41" s="34" customFormat="1" ht="12" customHeight="1">
      <c r="A222" s="38">
        <v>215</v>
      </c>
      <c r="B222" s="61">
        <v>4820085741430</v>
      </c>
      <c r="C222" s="36" t="s">
        <v>142</v>
      </c>
      <c r="D222" s="7" t="s">
        <v>39</v>
      </c>
      <c r="E222" s="8" t="s">
        <v>9</v>
      </c>
      <c r="F222" s="8">
        <v>1</v>
      </c>
      <c r="G222" s="8">
        <v>48</v>
      </c>
      <c r="H222" s="16">
        <v>298.05</v>
      </c>
      <c r="I222" s="67">
        <f>H222/12</f>
        <v>24.837500000000002</v>
      </c>
      <c r="J222" s="7" t="s">
        <v>60</v>
      </c>
      <c r="K222" s="6">
        <f>I222/9</f>
        <v>2.7597222222222224</v>
      </c>
      <c r="L222" s="6">
        <f t="shared" si="40"/>
        <v>298.05</v>
      </c>
      <c r="M222" s="17">
        <f t="shared" si="41"/>
        <v>14306.400000000001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</row>
    <row r="223" spans="1:41" s="34" customFormat="1" ht="12" customHeight="1">
      <c r="A223" s="4">
        <v>216</v>
      </c>
      <c r="B223" s="61"/>
      <c r="C223" s="36" t="s">
        <v>142</v>
      </c>
      <c r="D223" s="7" t="s">
        <v>105</v>
      </c>
      <c r="E223" s="8" t="s">
        <v>9</v>
      </c>
      <c r="F223" s="8">
        <v>1</v>
      </c>
      <c r="G223" s="8">
        <v>6</v>
      </c>
      <c r="H223" s="16">
        <v>1184.5</v>
      </c>
      <c r="I223" s="67">
        <f>H223/55</f>
        <v>21.536363636363635</v>
      </c>
      <c r="J223" s="7" t="s">
        <v>60</v>
      </c>
      <c r="K223" s="6">
        <f>I223/9</f>
        <v>2.392929292929293</v>
      </c>
      <c r="L223" s="6">
        <f t="shared" si="40"/>
        <v>1184.5</v>
      </c>
      <c r="M223" s="17">
        <f t="shared" si="41"/>
        <v>7107</v>
      </c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</row>
    <row r="224" spans="1:13" ht="12" customHeight="1">
      <c r="A224" s="38">
        <v>217</v>
      </c>
      <c r="B224" s="5">
        <v>4823044500390</v>
      </c>
      <c r="C224" s="28" t="s">
        <v>80</v>
      </c>
      <c r="D224" s="8" t="s">
        <v>54</v>
      </c>
      <c r="E224" s="8" t="s">
        <v>9</v>
      </c>
      <c r="F224" s="8" t="s">
        <v>24</v>
      </c>
      <c r="G224" s="8">
        <v>640</v>
      </c>
      <c r="H224" s="16">
        <v>31.4</v>
      </c>
      <c r="I224" s="67">
        <f>H224/0.9</f>
        <v>34.888888888888886</v>
      </c>
      <c r="J224" s="7" t="s">
        <v>60</v>
      </c>
      <c r="K224" s="6">
        <f t="shared" si="39"/>
        <v>3.8765432098765427</v>
      </c>
      <c r="L224" s="6">
        <f t="shared" si="40"/>
        <v>251.2</v>
      </c>
      <c r="M224" s="17">
        <f t="shared" si="41"/>
        <v>20096</v>
      </c>
    </row>
    <row r="225" spans="1:13" ht="12" customHeight="1">
      <c r="A225" s="4">
        <v>218</v>
      </c>
      <c r="B225" s="5">
        <v>4823044500406</v>
      </c>
      <c r="C225" s="28" t="s">
        <v>80</v>
      </c>
      <c r="D225" s="8" t="s">
        <v>56</v>
      </c>
      <c r="E225" s="8" t="s">
        <v>9</v>
      </c>
      <c r="F225" s="8" t="s">
        <v>35</v>
      </c>
      <c r="G225" s="8">
        <v>180</v>
      </c>
      <c r="H225" s="16">
        <v>84.19</v>
      </c>
      <c r="I225" s="67">
        <f>H225/2.8</f>
        <v>30.067857142857143</v>
      </c>
      <c r="J225" s="7" t="s">
        <v>60</v>
      </c>
      <c r="K225" s="6">
        <f t="shared" si="39"/>
        <v>3.340873015873016</v>
      </c>
      <c r="L225" s="6">
        <f t="shared" si="40"/>
        <v>505.14</v>
      </c>
      <c r="M225" s="17">
        <f t="shared" si="41"/>
        <v>15154.199999999999</v>
      </c>
    </row>
    <row r="226" spans="1:13" ht="12" customHeight="1">
      <c r="A226" s="38">
        <v>219</v>
      </c>
      <c r="B226" s="9">
        <v>4820085741287</v>
      </c>
      <c r="C226" s="49" t="s">
        <v>80</v>
      </c>
      <c r="D226" s="50" t="s">
        <v>39</v>
      </c>
      <c r="E226" s="51" t="s">
        <v>9</v>
      </c>
      <c r="F226" s="51">
        <v>1</v>
      </c>
      <c r="G226" s="51">
        <v>48</v>
      </c>
      <c r="H226" s="95">
        <v>331.62</v>
      </c>
      <c r="I226" s="67">
        <f>H226/12</f>
        <v>27.635</v>
      </c>
      <c r="J226" s="50" t="s">
        <v>60</v>
      </c>
      <c r="K226" s="53">
        <f t="shared" si="39"/>
        <v>3.070555555555556</v>
      </c>
      <c r="L226" s="53">
        <f t="shared" si="40"/>
        <v>331.62</v>
      </c>
      <c r="M226" s="54">
        <f t="shared" si="41"/>
        <v>15917.76</v>
      </c>
    </row>
    <row r="227" spans="1:13" ht="12" customHeight="1">
      <c r="A227" s="4">
        <v>220</v>
      </c>
      <c r="B227" s="63"/>
      <c r="C227" s="64" t="s">
        <v>182</v>
      </c>
      <c r="D227" s="7" t="s">
        <v>105</v>
      </c>
      <c r="E227" s="8" t="s">
        <v>9</v>
      </c>
      <c r="F227" s="8">
        <v>1</v>
      </c>
      <c r="G227" s="8">
        <v>6</v>
      </c>
      <c r="H227" s="16">
        <v>1345.5</v>
      </c>
      <c r="I227" s="67">
        <f>H227/55</f>
        <v>24.463636363636365</v>
      </c>
      <c r="J227" s="7" t="s">
        <v>60</v>
      </c>
      <c r="K227" s="6">
        <f>I227/9</f>
        <v>2.7181818181818183</v>
      </c>
      <c r="L227" s="6">
        <f>H227*F227</f>
        <v>1345.5</v>
      </c>
      <c r="M227" s="17">
        <f>H227*G227</f>
        <v>8073</v>
      </c>
    </row>
    <row r="228" spans="1:13" ht="12" customHeight="1">
      <c r="A228" s="38">
        <v>221</v>
      </c>
      <c r="B228" s="25" t="s">
        <v>137</v>
      </c>
      <c r="C228" s="26"/>
      <c r="D228" s="26"/>
      <c r="E228" s="26"/>
      <c r="F228" s="26"/>
      <c r="G228" s="26"/>
      <c r="H228" s="97"/>
      <c r="I228" s="58"/>
      <c r="J228" s="26"/>
      <c r="K228" s="26"/>
      <c r="L228" s="59"/>
      <c r="M228" s="60"/>
    </row>
    <row r="229" spans="1:13" ht="12" customHeight="1">
      <c r="A229" s="4">
        <v>222</v>
      </c>
      <c r="B229" s="55">
        <v>4823044500451</v>
      </c>
      <c r="C229" s="31" t="s">
        <v>81</v>
      </c>
      <c r="D229" s="33" t="s">
        <v>54</v>
      </c>
      <c r="E229" s="33" t="s">
        <v>9</v>
      </c>
      <c r="F229" s="33" t="s">
        <v>24</v>
      </c>
      <c r="G229" s="33">
        <v>640</v>
      </c>
      <c r="H229" s="96">
        <v>27.88</v>
      </c>
      <c r="I229" s="67">
        <f>H229/0.9</f>
        <v>30.977777777777774</v>
      </c>
      <c r="J229" s="32" t="s">
        <v>60</v>
      </c>
      <c r="K229" s="56">
        <f aca="true" t="shared" si="42" ref="K229:K236">I229/9</f>
        <v>3.441975308641975</v>
      </c>
      <c r="L229" s="56">
        <f t="shared" si="40"/>
        <v>223.04</v>
      </c>
      <c r="M229" s="57">
        <f t="shared" si="41"/>
        <v>17843.2</v>
      </c>
    </row>
    <row r="230" spans="1:13" ht="12" customHeight="1">
      <c r="A230" s="38">
        <v>223</v>
      </c>
      <c r="B230" s="5">
        <v>4823044500444</v>
      </c>
      <c r="C230" s="29" t="s">
        <v>81</v>
      </c>
      <c r="D230" s="8" t="s">
        <v>56</v>
      </c>
      <c r="E230" s="8" t="s">
        <v>9</v>
      </c>
      <c r="F230" s="8" t="s">
        <v>35</v>
      </c>
      <c r="G230" s="8">
        <v>180</v>
      </c>
      <c r="H230" s="16">
        <v>74.45</v>
      </c>
      <c r="I230" s="67">
        <f>H230/2.8</f>
        <v>26.589285714285715</v>
      </c>
      <c r="J230" s="7" t="s">
        <v>60</v>
      </c>
      <c r="K230" s="6">
        <f t="shared" si="42"/>
        <v>2.9543650793650795</v>
      </c>
      <c r="L230" s="6">
        <f t="shared" si="40"/>
        <v>446.70000000000005</v>
      </c>
      <c r="M230" s="17">
        <f t="shared" si="41"/>
        <v>13401</v>
      </c>
    </row>
    <row r="231" spans="1:13" ht="12" customHeight="1">
      <c r="A231" s="4">
        <v>224</v>
      </c>
      <c r="B231" s="5">
        <v>4820085741157</v>
      </c>
      <c r="C231" s="29" t="s">
        <v>81</v>
      </c>
      <c r="D231" s="7" t="s">
        <v>39</v>
      </c>
      <c r="E231" s="8" t="s">
        <v>9</v>
      </c>
      <c r="F231" s="8">
        <v>1</v>
      </c>
      <c r="G231" s="8">
        <v>48</v>
      </c>
      <c r="H231" s="16">
        <v>303.2</v>
      </c>
      <c r="I231" s="67">
        <f>H231/12</f>
        <v>25.266666666666666</v>
      </c>
      <c r="J231" s="7" t="s">
        <v>60</v>
      </c>
      <c r="K231" s="6">
        <f t="shared" si="42"/>
        <v>2.8074074074074074</v>
      </c>
      <c r="L231" s="6">
        <f t="shared" si="40"/>
        <v>303.2</v>
      </c>
      <c r="M231" s="17">
        <f t="shared" si="41"/>
        <v>14553.599999999999</v>
      </c>
    </row>
    <row r="232" spans="1:13" ht="12" customHeight="1">
      <c r="A232" s="38">
        <v>225</v>
      </c>
      <c r="B232" s="5">
        <v>4823044500314</v>
      </c>
      <c r="C232" s="29" t="s">
        <v>82</v>
      </c>
      <c r="D232" s="8" t="s">
        <v>54</v>
      </c>
      <c r="E232" s="8" t="s">
        <v>9</v>
      </c>
      <c r="F232" s="8" t="s">
        <v>24</v>
      </c>
      <c r="G232" s="8">
        <v>640</v>
      </c>
      <c r="H232" s="16">
        <v>28.42</v>
      </c>
      <c r="I232" s="67">
        <f>H232/0.9</f>
        <v>31.57777777777778</v>
      </c>
      <c r="J232" s="7" t="s">
        <v>60</v>
      </c>
      <c r="K232" s="6">
        <f t="shared" si="42"/>
        <v>3.508641975308642</v>
      </c>
      <c r="L232" s="6">
        <f t="shared" si="40"/>
        <v>227.36</v>
      </c>
      <c r="M232" s="17">
        <f t="shared" si="41"/>
        <v>18188.800000000003</v>
      </c>
    </row>
    <row r="233" spans="1:13" ht="12" customHeight="1">
      <c r="A233" s="4">
        <v>226</v>
      </c>
      <c r="B233" s="5">
        <v>4823044500987</v>
      </c>
      <c r="C233" s="29" t="s">
        <v>82</v>
      </c>
      <c r="D233" s="8" t="s">
        <v>56</v>
      </c>
      <c r="E233" s="8" t="s">
        <v>9</v>
      </c>
      <c r="F233" s="8" t="s">
        <v>35</v>
      </c>
      <c r="G233" s="8">
        <v>180</v>
      </c>
      <c r="H233" s="16">
        <v>75.8</v>
      </c>
      <c r="I233" s="67">
        <f>H233/2.8</f>
        <v>27.071428571428573</v>
      </c>
      <c r="J233" s="7" t="s">
        <v>60</v>
      </c>
      <c r="K233" s="6">
        <f t="shared" si="42"/>
        <v>3.007936507936508</v>
      </c>
      <c r="L233" s="6">
        <f t="shared" si="40"/>
        <v>454.79999999999995</v>
      </c>
      <c r="M233" s="17">
        <f t="shared" si="41"/>
        <v>13644</v>
      </c>
    </row>
    <row r="234" spans="1:13" ht="12" customHeight="1">
      <c r="A234" s="38">
        <v>227</v>
      </c>
      <c r="B234" s="5">
        <v>4823044500420</v>
      </c>
      <c r="C234" s="29" t="s">
        <v>83</v>
      </c>
      <c r="D234" s="8" t="s">
        <v>54</v>
      </c>
      <c r="E234" s="8" t="s">
        <v>9</v>
      </c>
      <c r="F234" s="8" t="s">
        <v>24</v>
      </c>
      <c r="G234" s="8">
        <v>640</v>
      </c>
      <c r="H234" s="16">
        <v>27.88</v>
      </c>
      <c r="I234" s="67">
        <f>H234/0.9</f>
        <v>30.977777777777774</v>
      </c>
      <c r="J234" s="7" t="s">
        <v>60</v>
      </c>
      <c r="K234" s="6">
        <f t="shared" si="42"/>
        <v>3.441975308641975</v>
      </c>
      <c r="L234" s="6">
        <f t="shared" si="40"/>
        <v>223.04</v>
      </c>
      <c r="M234" s="17">
        <f t="shared" si="41"/>
        <v>17843.2</v>
      </c>
    </row>
    <row r="235" spans="1:13" ht="12" customHeight="1">
      <c r="A235" s="4">
        <v>228</v>
      </c>
      <c r="B235" s="5">
        <v>4823044500413</v>
      </c>
      <c r="C235" s="29" t="s">
        <v>83</v>
      </c>
      <c r="D235" s="8" t="s">
        <v>56</v>
      </c>
      <c r="E235" s="8" t="s">
        <v>9</v>
      </c>
      <c r="F235" s="8" t="s">
        <v>35</v>
      </c>
      <c r="G235" s="8">
        <v>180</v>
      </c>
      <c r="H235" s="16">
        <v>74.45</v>
      </c>
      <c r="I235" s="67">
        <f>H235/2.8</f>
        <v>26.589285714285715</v>
      </c>
      <c r="J235" s="7" t="s">
        <v>60</v>
      </c>
      <c r="K235" s="6">
        <f t="shared" si="42"/>
        <v>2.9543650793650795</v>
      </c>
      <c r="L235" s="6">
        <f t="shared" si="40"/>
        <v>446.70000000000005</v>
      </c>
      <c r="M235" s="17">
        <f t="shared" si="41"/>
        <v>13401</v>
      </c>
    </row>
    <row r="236" spans="1:13" ht="12" customHeight="1">
      <c r="A236" s="38">
        <v>229</v>
      </c>
      <c r="B236" s="5">
        <v>4820085741140</v>
      </c>
      <c r="C236" s="29" t="s">
        <v>83</v>
      </c>
      <c r="D236" s="7" t="s">
        <v>39</v>
      </c>
      <c r="E236" s="8" t="s">
        <v>9</v>
      </c>
      <c r="F236" s="8">
        <v>1</v>
      </c>
      <c r="G236" s="8">
        <v>48</v>
      </c>
      <c r="H236" s="16">
        <v>303.2</v>
      </c>
      <c r="I236" s="67">
        <f>H236/12</f>
        <v>25.266666666666666</v>
      </c>
      <c r="J236" s="7" t="s">
        <v>60</v>
      </c>
      <c r="K236" s="6">
        <f t="shared" si="42"/>
        <v>2.8074074074074074</v>
      </c>
      <c r="L236" s="6">
        <f t="shared" si="40"/>
        <v>303.2</v>
      </c>
      <c r="M236" s="17">
        <f t="shared" si="41"/>
        <v>14553.599999999999</v>
      </c>
    </row>
    <row r="237" spans="1:13" ht="12" customHeight="1">
      <c r="A237" s="4">
        <v>230</v>
      </c>
      <c r="B237" s="25" t="s">
        <v>84</v>
      </c>
      <c r="C237" s="23"/>
      <c r="D237" s="26"/>
      <c r="E237" s="26"/>
      <c r="F237" s="26"/>
      <c r="G237" s="26"/>
      <c r="H237" s="86"/>
      <c r="I237" s="26"/>
      <c r="J237" s="26"/>
      <c r="K237" s="26"/>
      <c r="L237" s="26"/>
      <c r="M237" s="27"/>
    </row>
    <row r="238" spans="1:13" ht="12" customHeight="1">
      <c r="A238" s="38">
        <v>231</v>
      </c>
      <c r="B238" s="5">
        <v>4820085741478</v>
      </c>
      <c r="C238" s="29" t="s">
        <v>128</v>
      </c>
      <c r="D238" s="8" t="s">
        <v>56</v>
      </c>
      <c r="E238" s="8" t="s">
        <v>9</v>
      </c>
      <c r="F238" s="8">
        <v>6</v>
      </c>
      <c r="G238" s="8">
        <v>180</v>
      </c>
      <c r="H238" s="98">
        <v>111.95</v>
      </c>
      <c r="I238" s="16">
        <f>H238/2.8</f>
        <v>39.98214285714286</v>
      </c>
      <c r="J238" s="7" t="s">
        <v>85</v>
      </c>
      <c r="K238" s="6">
        <f>I238/7</f>
        <v>5.711734693877552</v>
      </c>
      <c r="L238" s="6">
        <f>H238*F238</f>
        <v>671.7</v>
      </c>
      <c r="M238" s="17">
        <f>H238*G238</f>
        <v>20151</v>
      </c>
    </row>
    <row r="239" spans="1:13" ht="12" customHeight="1">
      <c r="A239" s="4">
        <v>232</v>
      </c>
      <c r="B239" s="5">
        <v>4820085741164</v>
      </c>
      <c r="C239" s="29" t="s">
        <v>128</v>
      </c>
      <c r="D239" s="7" t="s">
        <v>106</v>
      </c>
      <c r="E239" s="8" t="s">
        <v>9</v>
      </c>
      <c r="F239" s="8">
        <v>1</v>
      </c>
      <c r="G239" s="8">
        <v>48</v>
      </c>
      <c r="H239" s="98">
        <v>392.78</v>
      </c>
      <c r="I239" s="16">
        <f>H239/10</f>
        <v>39.278</v>
      </c>
      <c r="J239" s="7" t="s">
        <v>85</v>
      </c>
      <c r="K239" s="6">
        <f>I239/7</f>
        <v>5.611142857142857</v>
      </c>
      <c r="L239" s="6">
        <f>H239*F239</f>
        <v>392.78</v>
      </c>
      <c r="M239" s="17">
        <f>H239*G239</f>
        <v>18853.44</v>
      </c>
    </row>
    <row r="240" spans="1:13" ht="12" customHeight="1">
      <c r="A240" s="38">
        <v>233</v>
      </c>
      <c r="B240" s="61"/>
      <c r="C240" s="35" t="s">
        <v>128</v>
      </c>
      <c r="D240" s="7" t="s">
        <v>105</v>
      </c>
      <c r="E240" s="8" t="s">
        <v>9</v>
      </c>
      <c r="F240" s="8">
        <v>1</v>
      </c>
      <c r="G240" s="8">
        <v>6</v>
      </c>
      <c r="H240" s="98">
        <v>2005.3</v>
      </c>
      <c r="I240" s="67">
        <f>H240/55</f>
        <v>36.46</v>
      </c>
      <c r="J240" s="7" t="s">
        <v>85</v>
      </c>
      <c r="K240" s="6">
        <f>I240/7</f>
        <v>5.208571428571429</v>
      </c>
      <c r="L240" s="6">
        <f>H240*F240</f>
        <v>2005.3</v>
      </c>
      <c r="M240" s="17">
        <f>H240*G240</f>
        <v>12031.8</v>
      </c>
    </row>
    <row r="241" spans="1:13" ht="12" customHeight="1">
      <c r="A241" s="4">
        <v>234</v>
      </c>
      <c r="B241" s="61">
        <v>4820085741096</v>
      </c>
      <c r="C241" s="35" t="s">
        <v>143</v>
      </c>
      <c r="D241" s="7" t="s">
        <v>106</v>
      </c>
      <c r="E241" s="8" t="s">
        <v>9</v>
      </c>
      <c r="F241" s="8">
        <v>1</v>
      </c>
      <c r="G241" s="8">
        <v>48</v>
      </c>
      <c r="H241" s="98">
        <v>499.65</v>
      </c>
      <c r="I241" s="16">
        <f>H241/10</f>
        <v>49.964999999999996</v>
      </c>
      <c r="J241" s="7" t="s">
        <v>86</v>
      </c>
      <c r="K241" s="6">
        <f>I241/6</f>
        <v>8.327499999999999</v>
      </c>
      <c r="L241" s="6">
        <f>H241*F241</f>
        <v>499.65</v>
      </c>
      <c r="M241" s="17">
        <f>H241*G241</f>
        <v>23983.199999999997</v>
      </c>
    </row>
    <row r="242" spans="1:13" ht="12" customHeight="1">
      <c r="A242" s="38">
        <v>235</v>
      </c>
      <c r="B242" s="61">
        <v>4820085741102</v>
      </c>
      <c r="C242" s="35" t="s">
        <v>144</v>
      </c>
      <c r="D242" s="7" t="s">
        <v>106</v>
      </c>
      <c r="E242" s="8" t="s">
        <v>9</v>
      </c>
      <c r="F242" s="8">
        <v>1</v>
      </c>
      <c r="G242" s="8">
        <v>48</v>
      </c>
      <c r="H242" s="98">
        <v>419.21</v>
      </c>
      <c r="I242" s="16">
        <f>H242/10</f>
        <v>41.921</v>
      </c>
      <c r="J242" s="7" t="s">
        <v>86</v>
      </c>
      <c r="K242" s="6">
        <f>I242/6</f>
        <v>6.986833333333333</v>
      </c>
      <c r="L242" s="6">
        <f>H242*F242</f>
        <v>419.21</v>
      </c>
      <c r="M242" s="17">
        <f>H242*G242</f>
        <v>20122.079999999998</v>
      </c>
    </row>
    <row r="243" spans="1:13" ht="12" customHeight="1">
      <c r="A243" s="4">
        <v>236</v>
      </c>
      <c r="B243" s="25" t="s">
        <v>87</v>
      </c>
      <c r="C243" s="23"/>
      <c r="D243" s="26"/>
      <c r="E243" s="26"/>
      <c r="F243" s="26"/>
      <c r="G243" s="26"/>
      <c r="H243" s="86"/>
      <c r="I243" s="26"/>
      <c r="J243" s="26"/>
      <c r="K243" s="26"/>
      <c r="L243" s="26"/>
      <c r="M243" s="27"/>
    </row>
    <row r="244" spans="1:13" ht="12" customHeight="1">
      <c r="A244" s="38">
        <v>237</v>
      </c>
      <c r="B244" s="5">
        <v>4820085740310</v>
      </c>
      <c r="C244" s="28" t="s">
        <v>88</v>
      </c>
      <c r="D244" s="8" t="s">
        <v>34</v>
      </c>
      <c r="E244" s="8" t="s">
        <v>9</v>
      </c>
      <c r="F244" s="8">
        <v>8</v>
      </c>
      <c r="G244" s="8">
        <v>480</v>
      </c>
      <c r="H244" s="16">
        <v>13.802</v>
      </c>
      <c r="I244" s="16">
        <f>H244/1</f>
        <v>13.802</v>
      </c>
      <c r="J244" s="6" t="s">
        <v>89</v>
      </c>
      <c r="K244" s="8" t="s">
        <v>89</v>
      </c>
      <c r="L244" s="6">
        <f>H244*F244</f>
        <v>110.416</v>
      </c>
      <c r="M244" s="17">
        <f>H244*G244</f>
        <v>6624.96</v>
      </c>
    </row>
    <row r="245" spans="1:13" ht="12" customHeight="1">
      <c r="A245" s="4">
        <v>238</v>
      </c>
      <c r="B245" s="5">
        <v>4820085740327</v>
      </c>
      <c r="C245" s="28" t="s">
        <v>88</v>
      </c>
      <c r="D245" s="8" t="s">
        <v>12</v>
      </c>
      <c r="E245" s="8" t="s">
        <v>9</v>
      </c>
      <c r="F245" s="8">
        <v>3</v>
      </c>
      <c r="G245" s="8">
        <v>90</v>
      </c>
      <c r="H245" s="16">
        <v>60.255</v>
      </c>
      <c r="I245" s="16">
        <f>H245/5</f>
        <v>12.051</v>
      </c>
      <c r="J245" s="6" t="s">
        <v>89</v>
      </c>
      <c r="K245" s="8" t="s">
        <v>89</v>
      </c>
      <c r="L245" s="6">
        <f>H245*F245</f>
        <v>180.76500000000001</v>
      </c>
      <c r="M245" s="17">
        <f>H245*G245</f>
        <v>5422.95</v>
      </c>
    </row>
    <row r="246" spans="1:13" ht="12" customHeight="1">
      <c r="A246" s="38">
        <v>239</v>
      </c>
      <c r="B246" s="5">
        <v>4820085740655</v>
      </c>
      <c r="C246" s="28" t="s">
        <v>90</v>
      </c>
      <c r="D246" s="8" t="s">
        <v>34</v>
      </c>
      <c r="E246" s="8" t="s">
        <v>9</v>
      </c>
      <c r="F246" s="8">
        <v>8</v>
      </c>
      <c r="G246" s="8">
        <v>480</v>
      </c>
      <c r="H246" s="16">
        <v>8.24</v>
      </c>
      <c r="I246" s="16">
        <f>H246/1</f>
        <v>8.24</v>
      </c>
      <c r="J246" s="6" t="s">
        <v>89</v>
      </c>
      <c r="K246" s="8" t="s">
        <v>89</v>
      </c>
      <c r="L246" s="6">
        <f>H246*F246</f>
        <v>65.92</v>
      </c>
      <c r="M246" s="17">
        <f>H246*G246</f>
        <v>3955.2000000000003</v>
      </c>
    </row>
    <row r="247" spans="1:13" ht="12" customHeight="1">
      <c r="A247" s="4">
        <v>240</v>
      </c>
      <c r="B247" s="5">
        <v>4820085740662</v>
      </c>
      <c r="C247" s="28" t="s">
        <v>90</v>
      </c>
      <c r="D247" s="8" t="s">
        <v>12</v>
      </c>
      <c r="E247" s="8" t="s">
        <v>9</v>
      </c>
      <c r="F247" s="8">
        <v>3</v>
      </c>
      <c r="G247" s="8">
        <v>90</v>
      </c>
      <c r="H247" s="16">
        <v>33.887</v>
      </c>
      <c r="I247" s="16">
        <f>H247/5</f>
        <v>6.7774</v>
      </c>
      <c r="J247" s="6" t="s">
        <v>89</v>
      </c>
      <c r="K247" s="8" t="s">
        <v>89</v>
      </c>
      <c r="L247" s="6">
        <f>H247*F247</f>
        <v>101.661</v>
      </c>
      <c r="M247" s="17">
        <f>H247*G247</f>
        <v>3049.83</v>
      </c>
    </row>
    <row r="248" spans="1:13" ht="12" customHeight="1">
      <c r="A248" s="38">
        <v>241</v>
      </c>
      <c r="B248" s="25" t="s">
        <v>91</v>
      </c>
      <c r="C248" s="23"/>
      <c r="D248" s="26"/>
      <c r="E248" s="26"/>
      <c r="F248" s="26"/>
      <c r="G248" s="26"/>
      <c r="H248" s="86"/>
      <c r="I248" s="26"/>
      <c r="J248" s="26"/>
      <c r="K248" s="26"/>
      <c r="L248" s="26"/>
      <c r="M248" s="27"/>
    </row>
    <row r="249" spans="1:13" ht="12" customHeight="1">
      <c r="A249" s="4">
        <v>242</v>
      </c>
      <c r="B249" s="9">
        <v>4823044500475</v>
      </c>
      <c r="C249" s="28" t="s">
        <v>129</v>
      </c>
      <c r="D249" s="8" t="s">
        <v>26</v>
      </c>
      <c r="E249" s="8" t="s">
        <v>9</v>
      </c>
      <c r="F249" s="8">
        <v>24</v>
      </c>
      <c r="G249" s="8">
        <v>1224</v>
      </c>
      <c r="H249" s="98">
        <v>16.56</v>
      </c>
      <c r="I249" s="16">
        <f>H249/0.5</f>
        <v>33.12</v>
      </c>
      <c r="J249" s="6" t="s">
        <v>89</v>
      </c>
      <c r="K249" s="8" t="s">
        <v>89</v>
      </c>
      <c r="L249" s="6">
        <f aca="true" t="shared" si="43" ref="L249:L254">H249*F249</f>
        <v>397.43999999999994</v>
      </c>
      <c r="M249" s="17">
        <f aca="true" t="shared" si="44" ref="M249:M254">H249*G249</f>
        <v>20269.44</v>
      </c>
    </row>
    <row r="250" spans="1:13" ht="12" customHeight="1">
      <c r="A250" s="38">
        <v>243</v>
      </c>
      <c r="B250" s="5">
        <v>4823044500482</v>
      </c>
      <c r="C250" s="28" t="s">
        <v>129</v>
      </c>
      <c r="D250" s="8" t="s">
        <v>34</v>
      </c>
      <c r="E250" s="8" t="s">
        <v>9</v>
      </c>
      <c r="F250" s="8">
        <v>12</v>
      </c>
      <c r="G250" s="8">
        <v>612</v>
      </c>
      <c r="H250" s="98">
        <v>29.95</v>
      </c>
      <c r="I250" s="16">
        <f>H250/1</f>
        <v>29.95</v>
      </c>
      <c r="J250" s="6" t="s">
        <v>89</v>
      </c>
      <c r="K250" s="8" t="s">
        <v>89</v>
      </c>
      <c r="L250" s="6">
        <f t="shared" si="43"/>
        <v>359.4</v>
      </c>
      <c r="M250" s="17">
        <f t="shared" si="44"/>
        <v>18329.399999999998</v>
      </c>
    </row>
    <row r="251" spans="1:13" ht="12" customHeight="1">
      <c r="A251" s="4">
        <v>244</v>
      </c>
      <c r="B251" s="5">
        <v>4823044500031</v>
      </c>
      <c r="C251" s="28" t="s">
        <v>130</v>
      </c>
      <c r="D251" s="8" t="s">
        <v>92</v>
      </c>
      <c r="E251" s="8" t="s">
        <v>9</v>
      </c>
      <c r="F251" s="8">
        <v>20</v>
      </c>
      <c r="G251" s="8">
        <v>768</v>
      </c>
      <c r="H251" s="98">
        <v>18.95</v>
      </c>
      <c r="I251" s="16">
        <f>H251/0.5</f>
        <v>37.9</v>
      </c>
      <c r="J251" s="6" t="s">
        <v>93</v>
      </c>
      <c r="K251" s="6">
        <f>I251*0.15</f>
        <v>5.685</v>
      </c>
      <c r="L251" s="6">
        <f t="shared" si="43"/>
        <v>379</v>
      </c>
      <c r="M251" s="17">
        <f t="shared" si="44"/>
        <v>14553.599999999999</v>
      </c>
    </row>
    <row r="252" spans="1:13" ht="12" customHeight="1">
      <c r="A252" s="38">
        <v>245</v>
      </c>
      <c r="B252" s="5">
        <v>4823044500383</v>
      </c>
      <c r="C252" s="28" t="s">
        <v>130</v>
      </c>
      <c r="D252" s="8" t="s">
        <v>40</v>
      </c>
      <c r="E252" s="8" t="s">
        <v>9</v>
      </c>
      <c r="F252" s="8">
        <v>12</v>
      </c>
      <c r="G252" s="8">
        <v>432</v>
      </c>
      <c r="H252" s="98">
        <v>33.64</v>
      </c>
      <c r="I252" s="16">
        <f>H252/1</f>
        <v>33.64</v>
      </c>
      <c r="J252" s="6" t="s">
        <v>93</v>
      </c>
      <c r="K252" s="6">
        <f>I252*0.15</f>
        <v>5.046</v>
      </c>
      <c r="L252" s="6">
        <f t="shared" si="43"/>
        <v>403.68</v>
      </c>
      <c r="M252" s="17">
        <f t="shared" si="44"/>
        <v>14532.48</v>
      </c>
    </row>
    <row r="253" spans="1:13" ht="12" customHeight="1">
      <c r="A253" s="4">
        <v>246</v>
      </c>
      <c r="B253" s="5">
        <v>4820085740631</v>
      </c>
      <c r="C253" s="30" t="s">
        <v>131</v>
      </c>
      <c r="D253" s="8" t="s">
        <v>100</v>
      </c>
      <c r="E253" s="8" t="s">
        <v>9</v>
      </c>
      <c r="F253" s="8">
        <v>20</v>
      </c>
      <c r="G253" s="8">
        <v>768</v>
      </c>
      <c r="H253" s="98">
        <v>11.25</v>
      </c>
      <c r="I253" s="16">
        <f>H253/0.48</f>
        <v>23.4375</v>
      </c>
      <c r="J253" s="7" t="s">
        <v>102</v>
      </c>
      <c r="K253" s="6">
        <f>I253*10</f>
        <v>234.375</v>
      </c>
      <c r="L253" s="6">
        <f t="shared" si="43"/>
        <v>225</v>
      </c>
      <c r="M253" s="17">
        <f t="shared" si="44"/>
        <v>8640</v>
      </c>
    </row>
    <row r="254" spans="1:13" ht="12.75">
      <c r="A254" s="38">
        <v>247</v>
      </c>
      <c r="B254" s="5">
        <v>4820085740648</v>
      </c>
      <c r="C254" s="30" t="s">
        <v>131</v>
      </c>
      <c r="D254" s="8" t="s">
        <v>101</v>
      </c>
      <c r="E254" s="8" t="s">
        <v>9</v>
      </c>
      <c r="F254" s="8">
        <v>12</v>
      </c>
      <c r="G254" s="8">
        <v>432</v>
      </c>
      <c r="H254" s="98">
        <v>20.25</v>
      </c>
      <c r="I254" s="16">
        <f>H254/0.98</f>
        <v>20.66326530612245</v>
      </c>
      <c r="J254" s="7" t="s">
        <v>102</v>
      </c>
      <c r="K254" s="6">
        <f>I254*10</f>
        <v>206.63265306122452</v>
      </c>
      <c r="L254" s="6">
        <f t="shared" si="43"/>
        <v>243</v>
      </c>
      <c r="M254" s="17">
        <f t="shared" si="44"/>
        <v>8748</v>
      </c>
    </row>
  </sheetData>
  <sheetProtection password="CCE1" sheet="1" formatCells="0" formatColumns="0" formatRows="0" insertColumns="0" insertRows="0" insertHyperlinks="0" deleteColumns="0" deleteRows="0" sort="0" autoFilter="0" pivotTables="0"/>
  <protectedRanges>
    <protectedRange password="CF68" sqref="B9:B15 B17:B42 K6:M6 B1:J6 A1:A65536 K1:M4 H140:H142 C7:C42 B7 I92:M65536 B114:C65536 D92:G65536 H237:H239 H241:H65536 B70:C105 D7:M91 H92:H127" name="Диапазон2_1"/>
    <protectedRange sqref="I80:I89 I244:I247 I71:I78 I249:I254 I143:I236 I102:I113 I128:I141 I115:I126 I43:I66 I238:I242 I91:I100" name="Диапазон1_1"/>
  </protectedRanges>
  <mergeCells count="4">
    <mergeCell ref="H1:M1"/>
    <mergeCell ref="I2:M2"/>
    <mergeCell ref="L4:M4"/>
    <mergeCell ref="K6:M6"/>
  </mergeCells>
  <hyperlinks>
    <hyperlink ref="L4" r:id="rId1" display="www.farba.com.ua"/>
  </hyperlinks>
  <printOptions/>
  <pageMargins left="0.16" right="0.16" top="0.18" bottom="0.15" header="0.16" footer="0.15"/>
  <pageSetup horizontalDpi="600" verticalDpi="600" orientation="landscape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I.Galena</dc:creator>
  <cp:keywords/>
  <dc:description/>
  <cp:lastModifiedBy>A.Ostapenko</cp:lastModifiedBy>
  <cp:lastPrinted>2011-03-25T10:24:28Z</cp:lastPrinted>
  <dcterms:created xsi:type="dcterms:W3CDTF">2009-06-12T10:03:41Z</dcterms:created>
  <dcterms:modified xsi:type="dcterms:W3CDTF">2011-04-29T09:05:40Z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